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1財政課\00.VOTIRO\1.HP公開保存用\shisei\zaisei\yosan\R4yosan\03_最終査定\"/>
    </mc:Choice>
  </mc:AlternateContent>
  <bookViews>
    <workbookView xWindow="0" yWindow="0" windowWidth="20490" windowHeight="7530"/>
  </bookViews>
  <sheets>
    <sheet name="最終査定（款・項別）" sheetId="1" r:id="rId1"/>
    <sheet name="最終査定（３条＋４条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45" i="1"/>
  <c r="M46" i="1"/>
  <c r="M47" i="1"/>
  <c r="M48" i="1"/>
  <c r="M49" i="1"/>
  <c r="M50" i="1"/>
  <c r="H47" i="1"/>
  <c r="M25" i="1"/>
  <c r="M26" i="1"/>
  <c r="M27" i="1"/>
  <c r="M28" i="1"/>
  <c r="M29" i="1"/>
  <c r="M11" i="1"/>
  <c r="M12" i="1"/>
  <c r="M13" i="1"/>
  <c r="M14" i="1"/>
  <c r="H14" i="1"/>
  <c r="N130" i="2"/>
  <c r="M122" i="2"/>
  <c r="K101" i="2"/>
  <c r="K102" i="2"/>
  <c r="L73" i="2"/>
  <c r="K72" i="2"/>
  <c r="K28" i="2" l="1"/>
  <c r="K27" i="2"/>
  <c r="N7" i="2" l="1"/>
  <c r="I130" i="2" l="1"/>
  <c r="I129" i="2"/>
  <c r="J121" i="2"/>
  <c r="I61" i="2"/>
  <c r="I60" i="2" s="1"/>
  <c r="N137" i="2"/>
  <c r="N135" i="2"/>
  <c r="N133" i="2"/>
  <c r="N129" i="2"/>
  <c r="N127" i="2"/>
  <c r="N125" i="2"/>
  <c r="N123" i="2"/>
  <c r="N116" i="2"/>
  <c r="N115" i="2" s="1"/>
  <c r="N83" i="2"/>
  <c r="N105" i="2"/>
  <c r="N103" i="2"/>
  <c r="N101" i="2"/>
  <c r="N99" i="2"/>
  <c r="N97" i="2"/>
  <c r="N92" i="2"/>
  <c r="N90" i="2"/>
  <c r="N88" i="2"/>
  <c r="N86" i="2"/>
  <c r="N84" i="2"/>
  <c r="N60" i="2"/>
  <c r="N74" i="2"/>
  <c r="N71" i="2"/>
  <c r="N68" i="2"/>
  <c r="N61" i="2"/>
  <c r="N53" i="2"/>
  <c r="N51" i="2"/>
  <c r="N48" i="2"/>
  <c r="N36" i="2"/>
  <c r="N35" i="2"/>
  <c r="N22" i="2"/>
  <c r="N20" i="2"/>
  <c r="N17" i="2"/>
  <c r="N27" i="2"/>
  <c r="N19" i="2" s="1"/>
  <c r="N8" i="2"/>
  <c r="N12" i="2"/>
  <c r="H137" i="2"/>
  <c r="H135" i="2"/>
  <c r="H133" i="2"/>
  <c r="H130" i="2"/>
  <c r="G137" i="2"/>
  <c r="G135" i="2"/>
  <c r="G133" i="2"/>
  <c r="G130" i="2"/>
  <c r="O132" i="2"/>
  <c r="P132" i="2" s="1"/>
  <c r="L132" i="2"/>
  <c r="M132" i="2" s="1"/>
  <c r="J132" i="2"/>
  <c r="K132" i="2" s="1"/>
  <c r="H127" i="2"/>
  <c r="H125" i="2"/>
  <c r="H123" i="2"/>
  <c r="H116" i="2"/>
  <c r="G127" i="2"/>
  <c r="G125" i="2"/>
  <c r="G123" i="2"/>
  <c r="G116" i="2"/>
  <c r="H105" i="2"/>
  <c r="G105" i="2"/>
  <c r="H103" i="2"/>
  <c r="H101" i="2"/>
  <c r="H99" i="2"/>
  <c r="H97" i="2"/>
  <c r="G103" i="2"/>
  <c r="G101" i="2"/>
  <c r="G99" i="2"/>
  <c r="G97" i="2"/>
  <c r="G92" i="2"/>
  <c r="H92" i="2"/>
  <c r="H90" i="2"/>
  <c r="H88" i="2"/>
  <c r="H86" i="2"/>
  <c r="H84" i="2"/>
  <c r="G90" i="2"/>
  <c r="G88" i="2"/>
  <c r="G86" i="2"/>
  <c r="G84" i="2"/>
  <c r="H48" i="2"/>
  <c r="G48" i="2"/>
  <c r="H68" i="2"/>
  <c r="G68" i="2"/>
  <c r="G60" i="2" s="1"/>
  <c r="H61" i="2"/>
  <c r="G61" i="2"/>
  <c r="O67" i="2"/>
  <c r="L67" i="2"/>
  <c r="M67" i="2" s="1"/>
  <c r="J67" i="2"/>
  <c r="K67" i="2" s="1"/>
  <c r="G71" i="2"/>
  <c r="H36" i="2"/>
  <c r="G36" i="2"/>
  <c r="H22" i="2"/>
  <c r="H20" i="2"/>
  <c r="G22" i="2"/>
  <c r="G20" i="2"/>
  <c r="H12" i="2"/>
  <c r="H8" i="2"/>
  <c r="G12" i="2"/>
  <c r="G8" i="2"/>
  <c r="G17" i="2"/>
  <c r="K57" i="1" l="1"/>
  <c r="O128" i="2"/>
  <c r="P128" i="2" s="1"/>
  <c r="O126" i="2"/>
  <c r="P126" i="2" s="1"/>
  <c r="O124" i="2"/>
  <c r="P124" i="2" s="1"/>
  <c r="O122" i="2"/>
  <c r="P122" i="2" s="1"/>
  <c r="O121" i="2"/>
  <c r="P121" i="2" s="1"/>
  <c r="O120" i="2"/>
  <c r="O119" i="2"/>
  <c r="P119" i="2" s="1"/>
  <c r="O118" i="2"/>
  <c r="P118" i="2" s="1"/>
  <c r="O117" i="2"/>
  <c r="P117" i="2" s="1"/>
  <c r="L128" i="2"/>
  <c r="L126" i="2"/>
  <c r="M126" i="2" s="1"/>
  <c r="L124" i="2"/>
  <c r="M124" i="2" s="1"/>
  <c r="L122" i="2"/>
  <c r="L121" i="2"/>
  <c r="M121" i="2" s="1"/>
  <c r="L120" i="2"/>
  <c r="L119" i="2"/>
  <c r="M119" i="2" s="1"/>
  <c r="L118" i="2"/>
  <c r="M118" i="2" s="1"/>
  <c r="L117" i="2"/>
  <c r="M117" i="2" s="1"/>
  <c r="J128" i="2"/>
  <c r="K128" i="2" s="1"/>
  <c r="J126" i="2"/>
  <c r="K126" i="2" s="1"/>
  <c r="J124" i="2"/>
  <c r="K124" i="2" s="1"/>
  <c r="J122" i="2"/>
  <c r="K122" i="2" s="1"/>
  <c r="K121" i="2"/>
  <c r="J120" i="2"/>
  <c r="K120" i="2" s="1"/>
  <c r="J119" i="2"/>
  <c r="K119" i="2" s="1"/>
  <c r="J118" i="2"/>
  <c r="K118" i="2" s="1"/>
  <c r="J117" i="2"/>
  <c r="K117" i="2" s="1"/>
  <c r="I127" i="2"/>
  <c r="I125" i="2"/>
  <c r="I123" i="2"/>
  <c r="J123" i="2" s="1"/>
  <c r="K123" i="2" s="1"/>
  <c r="I116" i="2"/>
  <c r="E57" i="1"/>
  <c r="O123" i="2" l="1"/>
  <c r="P123" i="2" s="1"/>
  <c r="J127" i="2"/>
  <c r="K127" i="2" s="1"/>
  <c r="L127" i="2"/>
  <c r="L125" i="2"/>
  <c r="M125" i="2" s="1"/>
  <c r="L123" i="2"/>
  <c r="M123" i="2" s="1"/>
  <c r="L116" i="2"/>
  <c r="M116" i="2" s="1"/>
  <c r="O116" i="2"/>
  <c r="P116" i="2" s="1"/>
  <c r="J116" i="2"/>
  <c r="K116" i="2" s="1"/>
  <c r="I115" i="2"/>
  <c r="F57" i="1"/>
  <c r="J125" i="2"/>
  <c r="K125" i="2" s="1"/>
  <c r="G115" i="2"/>
  <c r="D57" i="1"/>
  <c r="H115" i="2"/>
  <c r="G57" i="1" l="1"/>
  <c r="H57" i="1" s="1"/>
  <c r="I57" i="1"/>
  <c r="J57" i="1" s="1"/>
  <c r="L57" i="1"/>
  <c r="M57" i="1" s="1"/>
  <c r="J115" i="2"/>
  <c r="K115" i="2" s="1"/>
  <c r="L115" i="2"/>
  <c r="M115" i="2" s="1"/>
  <c r="L95" i="2"/>
  <c r="M95" i="2" s="1"/>
  <c r="L93" i="2"/>
  <c r="M93" i="2" s="1"/>
  <c r="L91" i="2"/>
  <c r="M91" i="2" s="1"/>
  <c r="L89" i="2"/>
  <c r="M89" i="2" s="1"/>
  <c r="L87" i="2"/>
  <c r="M87" i="2" s="1"/>
  <c r="L85" i="2"/>
  <c r="M85" i="2" s="1"/>
  <c r="J95" i="2"/>
  <c r="K95" i="2" s="1"/>
  <c r="J93" i="2"/>
  <c r="K93" i="2" s="1"/>
  <c r="J91" i="2"/>
  <c r="K91" i="2" s="1"/>
  <c r="J89" i="2"/>
  <c r="K89" i="2" s="1"/>
  <c r="J87" i="2"/>
  <c r="K87" i="2" s="1"/>
  <c r="J85" i="2"/>
  <c r="K85" i="2" s="1"/>
  <c r="I94" i="2"/>
  <c r="I92" i="2"/>
  <c r="I90" i="2"/>
  <c r="L90" i="2" s="1"/>
  <c r="M90" i="2" s="1"/>
  <c r="I88" i="2"/>
  <c r="I86" i="2"/>
  <c r="I84" i="2"/>
  <c r="H94" i="2"/>
  <c r="G94" i="2"/>
  <c r="J90" i="2" l="1"/>
  <c r="K90" i="2" s="1"/>
  <c r="I83" i="2"/>
  <c r="L84" i="2"/>
  <c r="M84" i="2" s="1"/>
  <c r="L92" i="2"/>
  <c r="M92" i="2" s="1"/>
  <c r="G83" i="2"/>
  <c r="J86" i="2"/>
  <c r="K86" i="2" s="1"/>
  <c r="J94" i="2"/>
  <c r="K94" i="2" s="1"/>
  <c r="H83" i="2"/>
  <c r="L88" i="2"/>
  <c r="M88" i="2" s="1"/>
  <c r="J84" i="2"/>
  <c r="K84" i="2" s="1"/>
  <c r="J88" i="2"/>
  <c r="K88" i="2" s="1"/>
  <c r="J92" i="2"/>
  <c r="K92" i="2" s="1"/>
  <c r="L86" i="2"/>
  <c r="M86" i="2" s="1"/>
  <c r="L94" i="2"/>
  <c r="M94" i="2" s="1"/>
  <c r="L83" i="2" l="1"/>
  <c r="M83" i="2" s="1"/>
  <c r="J83" i="2"/>
  <c r="K83" i="2" s="1"/>
  <c r="I105" i="2"/>
  <c r="I68" i="2" l="1"/>
  <c r="H71" i="2"/>
  <c r="I48" i="2"/>
  <c r="D22" i="1"/>
  <c r="J68" i="2" l="1"/>
  <c r="K58" i="1"/>
  <c r="F60" i="1"/>
  <c r="F59" i="1"/>
  <c r="F58" i="1"/>
  <c r="E60" i="1"/>
  <c r="E59" i="1"/>
  <c r="E58" i="1"/>
  <c r="D60" i="1"/>
  <c r="D59" i="1"/>
  <c r="D58" i="1"/>
  <c r="F49" i="1"/>
  <c r="F43" i="1"/>
  <c r="F42" i="1"/>
  <c r="F41" i="1"/>
  <c r="F40" i="1"/>
  <c r="F39" i="1"/>
  <c r="F38" i="1"/>
  <c r="E43" i="1"/>
  <c r="E42" i="1"/>
  <c r="E41" i="1"/>
  <c r="E40" i="1"/>
  <c r="E39" i="1"/>
  <c r="E38" i="1"/>
  <c r="D43" i="1"/>
  <c r="D42" i="1"/>
  <c r="D41" i="1"/>
  <c r="D40" i="1"/>
  <c r="D39" i="1"/>
  <c r="D38" i="1"/>
  <c r="K22" i="1"/>
  <c r="F27" i="1"/>
  <c r="F22" i="1"/>
  <c r="E28" i="1"/>
  <c r="E27" i="1"/>
  <c r="E22" i="1"/>
  <c r="D28" i="1"/>
  <c r="D27" i="1"/>
  <c r="E9" i="1"/>
  <c r="O138" i="2"/>
  <c r="P138" i="2" s="1"/>
  <c r="L138" i="2"/>
  <c r="J138" i="2"/>
  <c r="K138" i="2" s="1"/>
  <c r="K65" i="1"/>
  <c r="I137" i="2"/>
  <c r="O136" i="2"/>
  <c r="P136" i="2" s="1"/>
  <c r="L136" i="2"/>
  <c r="M136" i="2" s="1"/>
  <c r="J136" i="2"/>
  <c r="K136" i="2" s="1"/>
  <c r="K64" i="1"/>
  <c r="I135" i="2"/>
  <c r="F64" i="1" s="1"/>
  <c r="E64" i="1"/>
  <c r="D64" i="1"/>
  <c r="O134" i="2"/>
  <c r="P134" i="2" s="1"/>
  <c r="L134" i="2"/>
  <c r="M134" i="2" s="1"/>
  <c r="J134" i="2"/>
  <c r="K134" i="2" s="1"/>
  <c r="K63" i="1"/>
  <c r="I133" i="2"/>
  <c r="L133" i="2" s="1"/>
  <c r="M133" i="2" s="1"/>
  <c r="D63" i="1"/>
  <c r="O131" i="2"/>
  <c r="L131" i="2"/>
  <c r="M131" i="2" s="1"/>
  <c r="J131" i="2"/>
  <c r="K131" i="2" s="1"/>
  <c r="O127" i="2"/>
  <c r="P127" i="2" s="1"/>
  <c r="O108" i="2"/>
  <c r="P108" i="2" s="1"/>
  <c r="L108" i="2"/>
  <c r="M108" i="2" s="1"/>
  <c r="J108" i="2"/>
  <c r="K108" i="2" s="1"/>
  <c r="N107" i="2"/>
  <c r="I107" i="2"/>
  <c r="H107" i="2"/>
  <c r="E49" i="1" s="1"/>
  <c r="G107" i="2"/>
  <c r="D50" i="1" s="1"/>
  <c r="O106" i="2"/>
  <c r="P106" i="2" s="1"/>
  <c r="L106" i="2"/>
  <c r="M106" i="2" s="1"/>
  <c r="J106" i="2"/>
  <c r="K106" i="2" s="1"/>
  <c r="K49" i="1"/>
  <c r="D49" i="1"/>
  <c r="O104" i="2"/>
  <c r="P104" i="2" s="1"/>
  <c r="L104" i="2"/>
  <c r="M104" i="2" s="1"/>
  <c r="J104" i="2"/>
  <c r="K104" i="2" s="1"/>
  <c r="K48" i="1"/>
  <c r="I103" i="2"/>
  <c r="F48" i="1" s="1"/>
  <c r="E48" i="1"/>
  <c r="D48" i="1"/>
  <c r="O102" i="2"/>
  <c r="P102" i="2" s="1"/>
  <c r="L102" i="2"/>
  <c r="M102" i="2" s="1"/>
  <c r="J102" i="2"/>
  <c r="K47" i="1"/>
  <c r="I101" i="2"/>
  <c r="F47" i="1" s="1"/>
  <c r="E47" i="1"/>
  <c r="D47" i="1"/>
  <c r="O100" i="2"/>
  <c r="P100" i="2" s="1"/>
  <c r="L100" i="2"/>
  <c r="M100" i="2" s="1"/>
  <c r="J100" i="2"/>
  <c r="K100" i="2" s="1"/>
  <c r="K46" i="1"/>
  <c r="I99" i="2"/>
  <c r="F46" i="1" s="1"/>
  <c r="E46" i="1"/>
  <c r="D46" i="1"/>
  <c r="O98" i="2"/>
  <c r="P98" i="2" s="1"/>
  <c r="L98" i="2"/>
  <c r="M98" i="2" s="1"/>
  <c r="J98" i="2"/>
  <c r="K98" i="2" s="1"/>
  <c r="I97" i="2"/>
  <c r="F45" i="1" s="1"/>
  <c r="E45" i="1"/>
  <c r="D45" i="1"/>
  <c r="O95" i="2"/>
  <c r="P95" i="2" s="1"/>
  <c r="N94" i="2"/>
  <c r="O93" i="2"/>
  <c r="P93" i="2" s="1"/>
  <c r="K42" i="1"/>
  <c r="O91" i="2"/>
  <c r="P91" i="2" s="1"/>
  <c r="K41" i="1"/>
  <c r="O89" i="2"/>
  <c r="P89" i="2" s="1"/>
  <c r="K40" i="1"/>
  <c r="O87" i="2"/>
  <c r="P87" i="2" s="1"/>
  <c r="K39" i="1"/>
  <c r="O85" i="2"/>
  <c r="P85" i="2" s="1"/>
  <c r="K38" i="1"/>
  <c r="O75" i="2"/>
  <c r="P75" i="2" s="1"/>
  <c r="L75" i="2"/>
  <c r="M75" i="2" s="1"/>
  <c r="J75" i="2"/>
  <c r="K75" i="2" s="1"/>
  <c r="K29" i="1"/>
  <c r="I74" i="2"/>
  <c r="F29" i="1" s="1"/>
  <c r="H74" i="2"/>
  <c r="E29" i="1" s="1"/>
  <c r="G74" i="2"/>
  <c r="D29" i="1" s="1"/>
  <c r="O73" i="2"/>
  <c r="P73" i="2" s="1"/>
  <c r="J73" i="2"/>
  <c r="O72" i="2"/>
  <c r="P72" i="2" s="1"/>
  <c r="L72" i="2"/>
  <c r="M72" i="2" s="1"/>
  <c r="J72" i="2"/>
  <c r="K28" i="1"/>
  <c r="I71" i="2"/>
  <c r="F28" i="1" s="1"/>
  <c r="O70" i="2"/>
  <c r="P70" i="2" s="1"/>
  <c r="L70" i="2"/>
  <c r="M70" i="2" s="1"/>
  <c r="J70" i="2"/>
  <c r="K70" i="2" s="1"/>
  <c r="O69" i="2"/>
  <c r="P69" i="2" s="1"/>
  <c r="L69" i="2"/>
  <c r="M69" i="2" s="1"/>
  <c r="J69" i="2"/>
  <c r="K69" i="2" s="1"/>
  <c r="O68" i="2"/>
  <c r="P68" i="2" s="1"/>
  <c r="K68" i="2"/>
  <c r="L68" i="2"/>
  <c r="M68" i="2" s="1"/>
  <c r="O66" i="2"/>
  <c r="P66" i="2" s="1"/>
  <c r="L66" i="2"/>
  <c r="M66" i="2" s="1"/>
  <c r="J66" i="2"/>
  <c r="K66" i="2" s="1"/>
  <c r="O65" i="2"/>
  <c r="P65" i="2" s="1"/>
  <c r="L65" i="2"/>
  <c r="M65" i="2" s="1"/>
  <c r="J65" i="2"/>
  <c r="K65" i="2" s="1"/>
  <c r="O64" i="2"/>
  <c r="P64" i="2" s="1"/>
  <c r="L64" i="2"/>
  <c r="M64" i="2" s="1"/>
  <c r="J64" i="2"/>
  <c r="K64" i="2" s="1"/>
  <c r="O63" i="2"/>
  <c r="P63" i="2" s="1"/>
  <c r="L63" i="2"/>
  <c r="M63" i="2" s="1"/>
  <c r="J63" i="2"/>
  <c r="K63" i="2" s="1"/>
  <c r="O62" i="2"/>
  <c r="P62" i="2" s="1"/>
  <c r="L62" i="2"/>
  <c r="M62" i="2" s="1"/>
  <c r="J62" i="2"/>
  <c r="K62" i="2" s="1"/>
  <c r="E26" i="1"/>
  <c r="D26" i="1"/>
  <c r="O54" i="2"/>
  <c r="P54" i="2" s="1"/>
  <c r="L54" i="2"/>
  <c r="M54" i="2" s="1"/>
  <c r="J54" i="2"/>
  <c r="K54" i="2" s="1"/>
  <c r="K24" i="1"/>
  <c r="I53" i="2"/>
  <c r="F24" i="1" s="1"/>
  <c r="H53" i="2"/>
  <c r="E24" i="1" s="1"/>
  <c r="G53" i="2"/>
  <c r="D24" i="1" s="1"/>
  <c r="O52" i="2"/>
  <c r="P52" i="2" s="1"/>
  <c r="L52" i="2"/>
  <c r="M52" i="2" s="1"/>
  <c r="J52" i="2"/>
  <c r="K52" i="2" s="1"/>
  <c r="K23" i="1"/>
  <c r="I51" i="2"/>
  <c r="H51" i="2"/>
  <c r="E23" i="1" s="1"/>
  <c r="G51" i="2"/>
  <c r="D23" i="1" s="1"/>
  <c r="O50" i="2"/>
  <c r="P50" i="2" s="1"/>
  <c r="L50" i="2"/>
  <c r="M50" i="2" s="1"/>
  <c r="J50" i="2"/>
  <c r="K50" i="2" s="1"/>
  <c r="O49" i="2"/>
  <c r="P49" i="2" s="1"/>
  <c r="L49" i="2"/>
  <c r="M49" i="2" s="1"/>
  <c r="J49" i="2"/>
  <c r="K49" i="2" s="1"/>
  <c r="O47" i="2"/>
  <c r="P47" i="2" s="1"/>
  <c r="L47" i="2"/>
  <c r="M47" i="2" s="1"/>
  <c r="J47" i="2"/>
  <c r="K47" i="2" s="1"/>
  <c r="O46" i="2"/>
  <c r="P46" i="2" s="1"/>
  <c r="L46" i="2"/>
  <c r="M46" i="2" s="1"/>
  <c r="J46" i="2"/>
  <c r="K46" i="2" s="1"/>
  <c r="O45" i="2"/>
  <c r="P45" i="2" s="1"/>
  <c r="L45" i="2"/>
  <c r="M45" i="2" s="1"/>
  <c r="J45" i="2"/>
  <c r="K45" i="2" s="1"/>
  <c r="O44" i="2"/>
  <c r="P44" i="2" s="1"/>
  <c r="L44" i="2"/>
  <c r="M44" i="2" s="1"/>
  <c r="J44" i="2"/>
  <c r="K44" i="2" s="1"/>
  <c r="O43" i="2"/>
  <c r="P43" i="2" s="1"/>
  <c r="L43" i="2"/>
  <c r="M43" i="2" s="1"/>
  <c r="J43" i="2"/>
  <c r="K43" i="2" s="1"/>
  <c r="O42" i="2"/>
  <c r="P42" i="2" s="1"/>
  <c r="L42" i="2"/>
  <c r="M42" i="2" s="1"/>
  <c r="J42" i="2"/>
  <c r="K42" i="2" s="1"/>
  <c r="O41" i="2"/>
  <c r="P41" i="2" s="1"/>
  <c r="L41" i="2"/>
  <c r="M41" i="2" s="1"/>
  <c r="J41" i="2"/>
  <c r="K41" i="2" s="1"/>
  <c r="O40" i="2"/>
  <c r="P40" i="2" s="1"/>
  <c r="L40" i="2"/>
  <c r="M40" i="2" s="1"/>
  <c r="J40" i="2"/>
  <c r="K40" i="2" s="1"/>
  <c r="O39" i="2"/>
  <c r="P39" i="2" s="1"/>
  <c r="L39" i="2"/>
  <c r="M39" i="2" s="1"/>
  <c r="J39" i="2"/>
  <c r="K39" i="2" s="1"/>
  <c r="O38" i="2"/>
  <c r="P38" i="2" s="1"/>
  <c r="L38" i="2"/>
  <c r="M38" i="2" s="1"/>
  <c r="J38" i="2"/>
  <c r="K38" i="2" s="1"/>
  <c r="O37" i="2"/>
  <c r="P37" i="2" s="1"/>
  <c r="L37" i="2"/>
  <c r="M37" i="2" s="1"/>
  <c r="J37" i="2"/>
  <c r="K37" i="2" s="1"/>
  <c r="K21" i="1"/>
  <c r="I36" i="2"/>
  <c r="E21" i="1"/>
  <c r="D21" i="1"/>
  <c r="O28" i="2"/>
  <c r="P28" i="2" s="1"/>
  <c r="L28" i="2"/>
  <c r="M28" i="2" s="1"/>
  <c r="J28" i="2"/>
  <c r="K14" i="1"/>
  <c r="I27" i="2"/>
  <c r="H27" i="2"/>
  <c r="E14" i="1" s="1"/>
  <c r="G27" i="2"/>
  <c r="O26" i="2"/>
  <c r="P26" i="2" s="1"/>
  <c r="L26" i="2"/>
  <c r="M26" i="2" s="1"/>
  <c r="J26" i="2"/>
  <c r="K26" i="2" s="1"/>
  <c r="O25" i="2"/>
  <c r="P25" i="2" s="1"/>
  <c r="L25" i="2"/>
  <c r="M25" i="2" s="1"/>
  <c r="J25" i="2"/>
  <c r="K25" i="2" s="1"/>
  <c r="O24" i="2"/>
  <c r="P24" i="2" s="1"/>
  <c r="L24" i="2"/>
  <c r="M24" i="2" s="1"/>
  <c r="J24" i="2"/>
  <c r="K24" i="2" s="1"/>
  <c r="O23" i="2"/>
  <c r="P23" i="2" s="1"/>
  <c r="L23" i="2"/>
  <c r="M23" i="2" s="1"/>
  <c r="J23" i="2"/>
  <c r="K23" i="2" s="1"/>
  <c r="K13" i="1"/>
  <c r="I22" i="2"/>
  <c r="E13" i="1"/>
  <c r="D13" i="1"/>
  <c r="O21" i="2"/>
  <c r="P21" i="2" s="1"/>
  <c r="L21" i="2"/>
  <c r="M21" i="2" s="1"/>
  <c r="J21" i="2"/>
  <c r="K21" i="2" s="1"/>
  <c r="I20" i="2"/>
  <c r="E12" i="1"/>
  <c r="D12" i="1"/>
  <c r="O18" i="2"/>
  <c r="P18" i="2" s="1"/>
  <c r="L18" i="2"/>
  <c r="M18" i="2" s="1"/>
  <c r="J18" i="2"/>
  <c r="K18" i="2" s="1"/>
  <c r="I17" i="2"/>
  <c r="H17" i="2"/>
  <c r="E10" i="1" s="1"/>
  <c r="D10" i="1"/>
  <c r="O16" i="2"/>
  <c r="P16" i="2" s="1"/>
  <c r="L16" i="2"/>
  <c r="M16" i="2" s="1"/>
  <c r="J16" i="2"/>
  <c r="K16" i="2" s="1"/>
  <c r="O15" i="2"/>
  <c r="P15" i="2" s="1"/>
  <c r="L15" i="2"/>
  <c r="M15" i="2" s="1"/>
  <c r="J15" i="2"/>
  <c r="K15" i="2" s="1"/>
  <c r="O14" i="2"/>
  <c r="P14" i="2" s="1"/>
  <c r="L14" i="2"/>
  <c r="M14" i="2" s="1"/>
  <c r="J14" i="2"/>
  <c r="K14" i="2" s="1"/>
  <c r="O13" i="2"/>
  <c r="P13" i="2" s="1"/>
  <c r="L13" i="2"/>
  <c r="M13" i="2" s="1"/>
  <c r="J13" i="2"/>
  <c r="K13" i="2" s="1"/>
  <c r="K9" i="1"/>
  <c r="I12" i="2"/>
  <c r="D9" i="1"/>
  <c r="O11" i="2"/>
  <c r="P11" i="2" s="1"/>
  <c r="L11" i="2"/>
  <c r="M11" i="2" s="1"/>
  <c r="J11" i="2"/>
  <c r="K11" i="2" s="1"/>
  <c r="O10" i="2"/>
  <c r="P10" i="2" s="1"/>
  <c r="L10" i="2"/>
  <c r="M10" i="2" s="1"/>
  <c r="J10" i="2"/>
  <c r="K10" i="2" s="1"/>
  <c r="O9" i="2"/>
  <c r="P9" i="2" s="1"/>
  <c r="L9" i="2"/>
  <c r="M9" i="2" s="1"/>
  <c r="J9" i="2"/>
  <c r="K9" i="2" s="1"/>
  <c r="I8" i="2"/>
  <c r="D8" i="1"/>
  <c r="G41" i="1" l="1"/>
  <c r="H41" i="1" s="1"/>
  <c r="K50" i="1"/>
  <c r="N96" i="2"/>
  <c r="D14" i="1"/>
  <c r="G19" i="2"/>
  <c r="I41" i="1"/>
  <c r="J41" i="1" s="1"/>
  <c r="O8" i="2"/>
  <c r="P8" i="2" s="1"/>
  <c r="L12" i="2"/>
  <c r="M12" i="2" s="1"/>
  <c r="D37" i="1"/>
  <c r="O137" i="2"/>
  <c r="P137" i="2" s="1"/>
  <c r="F65" i="1"/>
  <c r="L65" i="1" s="1"/>
  <c r="J61" i="2"/>
  <c r="K61" i="2" s="1"/>
  <c r="D56" i="1"/>
  <c r="G7" i="2"/>
  <c r="L137" i="2"/>
  <c r="I7" i="2"/>
  <c r="G43" i="1"/>
  <c r="H43" i="1" s="1"/>
  <c r="O12" i="2"/>
  <c r="P12" i="2" s="1"/>
  <c r="J36" i="2"/>
  <c r="K36" i="2" s="1"/>
  <c r="O99" i="2"/>
  <c r="P99" i="2" s="1"/>
  <c r="G49" i="1"/>
  <c r="H49" i="1" s="1"/>
  <c r="H129" i="2"/>
  <c r="H139" i="2" s="1"/>
  <c r="I64" i="1"/>
  <c r="J64" i="1" s="1"/>
  <c r="K62" i="1"/>
  <c r="K61" i="1" s="1"/>
  <c r="J20" i="2"/>
  <c r="K20" i="2" s="1"/>
  <c r="J12" i="2"/>
  <c r="K12" i="2" s="1"/>
  <c r="H19" i="2"/>
  <c r="L22" i="2"/>
  <c r="M22" i="2" s="1"/>
  <c r="J27" i="2"/>
  <c r="O51" i="2"/>
  <c r="P51" i="2" s="1"/>
  <c r="O74" i="2"/>
  <c r="P74" i="2" s="1"/>
  <c r="L41" i="1"/>
  <c r="M41" i="1" s="1"/>
  <c r="L49" i="1"/>
  <c r="O133" i="2"/>
  <c r="P133" i="2" s="1"/>
  <c r="J137" i="2"/>
  <c r="K137" i="2" s="1"/>
  <c r="K26" i="1"/>
  <c r="E37" i="1"/>
  <c r="L29" i="1"/>
  <c r="I29" i="1"/>
  <c r="J29" i="1" s="1"/>
  <c r="G29" i="1"/>
  <c r="H29" i="1" s="1"/>
  <c r="F21" i="1"/>
  <c r="L21" i="1" s="1"/>
  <c r="M21" i="1" s="1"/>
  <c r="F26" i="1"/>
  <c r="G26" i="1" s="1"/>
  <c r="H26" i="1" s="1"/>
  <c r="J8" i="2"/>
  <c r="K8" i="2" s="1"/>
  <c r="J17" i="2"/>
  <c r="K17" i="2" s="1"/>
  <c r="L27" i="2"/>
  <c r="M27" i="2" s="1"/>
  <c r="O27" i="2"/>
  <c r="P27" i="2" s="1"/>
  <c r="O125" i="2"/>
  <c r="P125" i="2" s="1"/>
  <c r="F8" i="1"/>
  <c r="F13" i="1"/>
  <c r="L13" i="1" s="1"/>
  <c r="K27" i="1"/>
  <c r="L39" i="1"/>
  <c r="M39" i="1" s="1"/>
  <c r="K43" i="1"/>
  <c r="K37" i="1" s="1"/>
  <c r="E65" i="1"/>
  <c r="F62" i="1"/>
  <c r="O36" i="2"/>
  <c r="P36" i="2" s="1"/>
  <c r="I35" i="2"/>
  <c r="I96" i="2"/>
  <c r="D25" i="1"/>
  <c r="O20" i="2"/>
  <c r="P20" i="2" s="1"/>
  <c r="G35" i="2"/>
  <c r="F9" i="1"/>
  <c r="G9" i="1" s="1"/>
  <c r="H9" i="1" s="1"/>
  <c r="F14" i="1"/>
  <c r="L14" i="1" s="1"/>
  <c r="K12" i="1"/>
  <c r="K11" i="1" s="1"/>
  <c r="F23" i="1"/>
  <c r="I23" i="1" s="1"/>
  <c r="J23" i="1" s="1"/>
  <c r="K45" i="1"/>
  <c r="L45" i="1" s="1"/>
  <c r="D65" i="1"/>
  <c r="E62" i="1"/>
  <c r="F56" i="1"/>
  <c r="F63" i="1"/>
  <c r="K59" i="1"/>
  <c r="L59" i="1" s="1"/>
  <c r="M59" i="1" s="1"/>
  <c r="E11" i="1"/>
  <c r="F12" i="1"/>
  <c r="E25" i="1"/>
  <c r="K20" i="1"/>
  <c r="H7" i="2"/>
  <c r="L8" i="2"/>
  <c r="M8" i="2" s="1"/>
  <c r="L17" i="2"/>
  <c r="M17" i="2" s="1"/>
  <c r="L36" i="2"/>
  <c r="M36" i="2" s="1"/>
  <c r="H35" i="2"/>
  <c r="L61" i="2"/>
  <c r="M61" i="2" s="1"/>
  <c r="H60" i="2"/>
  <c r="G96" i="2"/>
  <c r="G109" i="2" s="1"/>
  <c r="H96" i="2"/>
  <c r="H109" i="2" s="1"/>
  <c r="G129" i="2"/>
  <c r="G139" i="2" s="1"/>
  <c r="E8" i="1"/>
  <c r="E7" i="1" s="1"/>
  <c r="F10" i="1"/>
  <c r="G10" i="1" s="1"/>
  <c r="H10" i="1" s="1"/>
  <c r="K8" i="1"/>
  <c r="E50" i="1"/>
  <c r="E44" i="1" s="1"/>
  <c r="F50" i="1"/>
  <c r="G50" i="1" s="1"/>
  <c r="H50" i="1" s="1"/>
  <c r="D62" i="1"/>
  <c r="E56" i="1"/>
  <c r="E63" i="1"/>
  <c r="K60" i="1"/>
  <c r="L60" i="1" s="1"/>
  <c r="M60" i="1" s="1"/>
  <c r="G27" i="1"/>
  <c r="H27" i="1" s="1"/>
  <c r="G59" i="1"/>
  <c r="H59" i="1" s="1"/>
  <c r="I59" i="1"/>
  <c r="J59" i="1" s="1"/>
  <c r="I27" i="1"/>
  <c r="J27" i="1" s="1"/>
  <c r="I43" i="1"/>
  <c r="J43" i="1" s="1"/>
  <c r="I45" i="1"/>
  <c r="J45" i="1" s="1"/>
  <c r="I49" i="1"/>
  <c r="J49" i="1" s="1"/>
  <c r="I47" i="1"/>
  <c r="J47" i="1" s="1"/>
  <c r="G47" i="1"/>
  <c r="I39" i="1"/>
  <c r="J39" i="1" s="1"/>
  <c r="G39" i="1"/>
  <c r="H39" i="1" s="1"/>
  <c r="L47" i="1"/>
  <c r="E20" i="1"/>
  <c r="L97" i="2"/>
  <c r="M97" i="2" s="1"/>
  <c r="O97" i="2"/>
  <c r="P97" i="2" s="1"/>
  <c r="J97" i="2"/>
  <c r="K97" i="2" s="1"/>
  <c r="I19" i="2"/>
  <c r="L20" i="2"/>
  <c r="M20" i="2" s="1"/>
  <c r="J22" i="2"/>
  <c r="K22" i="2" s="1"/>
  <c r="L71" i="2"/>
  <c r="M71" i="2" s="1"/>
  <c r="O71" i="2"/>
  <c r="P71" i="2" s="1"/>
  <c r="J71" i="2"/>
  <c r="K71" i="2" s="1"/>
  <c r="L101" i="2"/>
  <c r="M101" i="2" s="1"/>
  <c r="O101" i="2"/>
  <c r="P101" i="2" s="1"/>
  <c r="J101" i="2"/>
  <c r="L103" i="2"/>
  <c r="M103" i="2" s="1"/>
  <c r="O103" i="2"/>
  <c r="P103" i="2" s="1"/>
  <c r="J103" i="2"/>
  <c r="K103" i="2" s="1"/>
  <c r="L107" i="2"/>
  <c r="M107" i="2" s="1"/>
  <c r="O107" i="2"/>
  <c r="P107" i="2" s="1"/>
  <c r="J107" i="2"/>
  <c r="K107" i="2" s="1"/>
  <c r="J133" i="2"/>
  <c r="K133" i="2" s="1"/>
  <c r="L135" i="2"/>
  <c r="M135" i="2" s="1"/>
  <c r="O135" i="2"/>
  <c r="P135" i="2" s="1"/>
  <c r="J135" i="2"/>
  <c r="K135" i="2" s="1"/>
  <c r="O22" i="2"/>
  <c r="P22" i="2" s="1"/>
  <c r="J53" i="2"/>
  <c r="K53" i="2" s="1"/>
  <c r="L53" i="2"/>
  <c r="M53" i="2" s="1"/>
  <c r="O53" i="2"/>
  <c r="P53" i="2" s="1"/>
  <c r="J74" i="2"/>
  <c r="K74" i="2" s="1"/>
  <c r="O94" i="2"/>
  <c r="P94" i="2" s="1"/>
  <c r="J99" i="2"/>
  <c r="K99" i="2" s="1"/>
  <c r="L130" i="2"/>
  <c r="M130" i="2" s="1"/>
  <c r="O130" i="2"/>
  <c r="P130" i="2" s="1"/>
  <c r="J130" i="2"/>
  <c r="K130" i="2" s="1"/>
  <c r="I139" i="2"/>
  <c r="J51" i="2"/>
  <c r="K51" i="2" s="1"/>
  <c r="L51" i="2"/>
  <c r="M51" i="2" s="1"/>
  <c r="O61" i="2"/>
  <c r="P61" i="2" s="1"/>
  <c r="O84" i="2"/>
  <c r="P84" i="2" s="1"/>
  <c r="O86" i="2"/>
  <c r="P86" i="2" s="1"/>
  <c r="O88" i="2"/>
  <c r="P88" i="2" s="1"/>
  <c r="O90" i="2"/>
  <c r="P90" i="2" s="1"/>
  <c r="O92" i="2"/>
  <c r="P92" i="2" s="1"/>
  <c r="L74" i="2"/>
  <c r="M74" i="2" s="1"/>
  <c r="L99" i="2"/>
  <c r="M99" i="2" s="1"/>
  <c r="I38" i="1"/>
  <c r="J38" i="1" s="1"/>
  <c r="L38" i="1"/>
  <c r="M38" i="1" s="1"/>
  <c r="F37" i="1"/>
  <c r="G38" i="1"/>
  <c r="H38" i="1" s="1"/>
  <c r="I48" i="1"/>
  <c r="J48" i="1" s="1"/>
  <c r="L48" i="1"/>
  <c r="G48" i="1"/>
  <c r="H48" i="1" s="1"/>
  <c r="I60" i="1"/>
  <c r="G60" i="1"/>
  <c r="H60" i="1" s="1"/>
  <c r="D20" i="1"/>
  <c r="I22" i="1"/>
  <c r="J22" i="1" s="1"/>
  <c r="L22" i="1"/>
  <c r="M22" i="1" s="1"/>
  <c r="G22" i="1"/>
  <c r="H22" i="1" s="1"/>
  <c r="I28" i="1"/>
  <c r="J28" i="1" s="1"/>
  <c r="L28" i="1"/>
  <c r="G28" i="1"/>
  <c r="H28" i="1" s="1"/>
  <c r="I42" i="1"/>
  <c r="J42" i="1" s="1"/>
  <c r="L42" i="1"/>
  <c r="M42" i="1" s="1"/>
  <c r="G42" i="1"/>
  <c r="H42" i="1" s="1"/>
  <c r="G45" i="1"/>
  <c r="H45" i="1" s="1"/>
  <c r="D44" i="1"/>
  <c r="I46" i="1"/>
  <c r="J46" i="1" s="1"/>
  <c r="L46" i="1"/>
  <c r="G46" i="1"/>
  <c r="H46" i="1" s="1"/>
  <c r="I58" i="1"/>
  <c r="J58" i="1" s="1"/>
  <c r="L58" i="1"/>
  <c r="M58" i="1" s="1"/>
  <c r="G58" i="1"/>
  <c r="H58" i="1" s="1"/>
  <c r="I24" i="1"/>
  <c r="J24" i="1" s="1"/>
  <c r="L24" i="1"/>
  <c r="M24" i="1" s="1"/>
  <c r="G24" i="1"/>
  <c r="H24" i="1" s="1"/>
  <c r="D7" i="1"/>
  <c r="D11" i="1"/>
  <c r="I40" i="1"/>
  <c r="J40" i="1" s="1"/>
  <c r="L40" i="1"/>
  <c r="M40" i="1" s="1"/>
  <c r="G40" i="1"/>
  <c r="H40" i="1" s="1"/>
  <c r="G64" i="1"/>
  <c r="H64" i="1" s="1"/>
  <c r="L64" i="1"/>
  <c r="K25" i="1" l="1"/>
  <c r="K30" i="1" s="1"/>
  <c r="G13" i="1"/>
  <c r="H13" i="1" s="1"/>
  <c r="L62" i="1"/>
  <c r="L50" i="1"/>
  <c r="E51" i="1"/>
  <c r="I29" i="2"/>
  <c r="F44" i="1"/>
  <c r="I44" i="1" s="1"/>
  <c r="J44" i="1" s="1"/>
  <c r="H29" i="2"/>
  <c r="F20" i="1"/>
  <c r="I20" i="1" s="1"/>
  <c r="J20" i="1" s="1"/>
  <c r="D51" i="1"/>
  <c r="G21" i="1"/>
  <c r="H21" i="1" s="1"/>
  <c r="I21" i="1"/>
  <c r="J21" i="1" s="1"/>
  <c r="I13" i="1"/>
  <c r="J13" i="1" s="1"/>
  <c r="L8" i="1"/>
  <c r="M8" i="1" s="1"/>
  <c r="L26" i="1"/>
  <c r="G65" i="1"/>
  <c r="H65" i="1" s="1"/>
  <c r="L7" i="2"/>
  <c r="M7" i="2" s="1"/>
  <c r="E15" i="1"/>
  <c r="I14" i="1"/>
  <c r="J14" i="1" s="1"/>
  <c r="I65" i="1"/>
  <c r="D61" i="1"/>
  <c r="D66" i="1" s="1"/>
  <c r="D30" i="1"/>
  <c r="G29" i="2"/>
  <c r="J29" i="2" s="1"/>
  <c r="K29" i="2" s="1"/>
  <c r="J7" i="2"/>
  <c r="K7" i="2" s="1"/>
  <c r="F25" i="1"/>
  <c r="G25" i="1" s="1"/>
  <c r="H25" i="1" s="1"/>
  <c r="L12" i="1"/>
  <c r="I10" i="1"/>
  <c r="J10" i="1" s="1"/>
  <c r="L27" i="1"/>
  <c r="I26" i="1"/>
  <c r="J26" i="1" s="1"/>
  <c r="G14" i="1"/>
  <c r="E30" i="1"/>
  <c r="F11" i="1"/>
  <c r="G11" i="1" s="1"/>
  <c r="H11" i="1" s="1"/>
  <c r="G76" i="2"/>
  <c r="K56" i="1"/>
  <c r="K66" i="1" s="1"/>
  <c r="I62" i="1"/>
  <c r="J62" i="1" s="1"/>
  <c r="F7" i="1"/>
  <c r="G7" i="1" s="1"/>
  <c r="H7" i="1" s="1"/>
  <c r="L9" i="1"/>
  <c r="M9" i="1" s="1"/>
  <c r="G62" i="1"/>
  <c r="H62" i="1" s="1"/>
  <c r="I12" i="1"/>
  <c r="J12" i="1" s="1"/>
  <c r="I8" i="1"/>
  <c r="J8" i="1" s="1"/>
  <c r="I50" i="1"/>
  <c r="J50" i="1" s="1"/>
  <c r="I56" i="1"/>
  <c r="J56" i="1" s="1"/>
  <c r="G56" i="1"/>
  <c r="H56" i="1" s="1"/>
  <c r="L23" i="1"/>
  <c r="M23" i="1" s="1"/>
  <c r="G23" i="1"/>
  <c r="H23" i="1" s="1"/>
  <c r="I9" i="1"/>
  <c r="J9" i="1" s="1"/>
  <c r="E61" i="1"/>
  <c r="E66" i="1" s="1"/>
  <c r="O115" i="2"/>
  <c r="P115" i="2" s="1"/>
  <c r="N139" i="2"/>
  <c r="O139" i="2" s="1"/>
  <c r="P139" i="2" s="1"/>
  <c r="K44" i="1"/>
  <c r="K51" i="1" s="1"/>
  <c r="L63" i="1"/>
  <c r="I63" i="1"/>
  <c r="J63" i="1" s="1"/>
  <c r="J35" i="2"/>
  <c r="F61" i="1"/>
  <c r="L61" i="1" s="1"/>
  <c r="G12" i="1"/>
  <c r="H12" i="1" s="1"/>
  <c r="G8" i="1"/>
  <c r="H8" i="1" s="1"/>
  <c r="G63" i="1"/>
  <c r="H63" i="1" s="1"/>
  <c r="L43" i="1"/>
  <c r="M43" i="1" s="1"/>
  <c r="D15" i="1"/>
  <c r="L129" i="2"/>
  <c r="M129" i="2" s="1"/>
  <c r="O129" i="2"/>
  <c r="P129" i="2" s="1"/>
  <c r="J129" i="2"/>
  <c r="K129" i="2" s="1"/>
  <c r="J105" i="2"/>
  <c r="K105" i="2" s="1"/>
  <c r="L105" i="2"/>
  <c r="M105" i="2" s="1"/>
  <c r="O105" i="2"/>
  <c r="P105" i="2" s="1"/>
  <c r="J60" i="2"/>
  <c r="K60" i="2" s="1"/>
  <c r="L60" i="2"/>
  <c r="M60" i="2" s="1"/>
  <c r="L48" i="2"/>
  <c r="M48" i="2" s="1"/>
  <c r="J48" i="2"/>
  <c r="K48" i="2" s="1"/>
  <c r="O48" i="2"/>
  <c r="P48" i="2" s="1"/>
  <c r="L139" i="2"/>
  <c r="M139" i="2" s="1"/>
  <c r="J139" i="2"/>
  <c r="K139" i="2" s="1"/>
  <c r="H76" i="2"/>
  <c r="J19" i="2"/>
  <c r="K19" i="2" s="1"/>
  <c r="L19" i="2"/>
  <c r="M19" i="2" s="1"/>
  <c r="G37" i="1"/>
  <c r="H37" i="1" s="1"/>
  <c r="I37" i="1"/>
  <c r="J37" i="1" s="1"/>
  <c r="L37" i="1"/>
  <c r="M37" i="1" s="1"/>
  <c r="F51" i="1" l="1"/>
  <c r="G44" i="1"/>
  <c r="H44" i="1" s="1"/>
  <c r="G20" i="1"/>
  <c r="H20" i="1" s="1"/>
  <c r="L20" i="1"/>
  <c r="M20" i="1" s="1"/>
  <c r="L29" i="2"/>
  <c r="M29" i="2" s="1"/>
  <c r="L44" i="1"/>
  <c r="L11" i="1"/>
  <c r="L56" i="1"/>
  <c r="M56" i="1" s="1"/>
  <c r="F30" i="1"/>
  <c r="L30" i="1" s="1"/>
  <c r="M30" i="1" s="1"/>
  <c r="L25" i="1"/>
  <c r="I25" i="1"/>
  <c r="J25" i="1" s="1"/>
  <c r="I11" i="1"/>
  <c r="J11" i="1" s="1"/>
  <c r="F15" i="1"/>
  <c r="G15" i="1" s="1"/>
  <c r="H15" i="1" s="1"/>
  <c r="I7" i="1"/>
  <c r="J7" i="1" s="1"/>
  <c r="I61" i="1"/>
  <c r="J61" i="1" s="1"/>
  <c r="G61" i="1"/>
  <c r="H61" i="1" s="1"/>
  <c r="F66" i="1"/>
  <c r="G66" i="1" s="1"/>
  <c r="H66" i="1" s="1"/>
  <c r="L96" i="2"/>
  <c r="M96" i="2" s="1"/>
  <c r="J96" i="2"/>
  <c r="K96" i="2" s="1"/>
  <c r="I109" i="2"/>
  <c r="I76" i="2"/>
  <c r="L35" i="2"/>
  <c r="M35" i="2" s="1"/>
  <c r="O35" i="2"/>
  <c r="P35" i="2" s="1"/>
  <c r="K35" i="2"/>
  <c r="G51" i="1"/>
  <c r="H51" i="1" s="1"/>
  <c r="I51" i="1"/>
  <c r="J51" i="1" s="1"/>
  <c r="L51" i="1"/>
  <c r="M51" i="1" s="1"/>
  <c r="I30" i="1" l="1"/>
  <c r="J30" i="1" s="1"/>
  <c r="G30" i="1"/>
  <c r="H30" i="1" s="1"/>
  <c r="L66" i="1"/>
  <c r="M66" i="1" s="1"/>
  <c r="I15" i="1"/>
  <c r="J15" i="1" s="1"/>
  <c r="I66" i="1"/>
  <c r="J66" i="1" s="1"/>
  <c r="J109" i="2"/>
  <c r="K109" i="2" s="1"/>
  <c r="L109" i="2"/>
  <c r="M109" i="2" s="1"/>
  <c r="L76" i="2"/>
  <c r="M76" i="2" s="1"/>
  <c r="J76" i="2"/>
  <c r="K76" i="2" s="1"/>
  <c r="O17" i="2" l="1"/>
  <c r="P17" i="2" s="1"/>
  <c r="K10" i="1"/>
  <c r="L10" i="1" s="1"/>
  <c r="M10" i="1" s="1"/>
  <c r="K7" i="1" l="1"/>
  <c r="K15" i="1" s="1"/>
  <c r="L15" i="1" s="1"/>
  <c r="M15" i="1" s="1"/>
  <c r="L7" i="1"/>
  <c r="M7" i="1" s="1"/>
  <c r="O19" i="2"/>
  <c r="P19" i="2" s="1"/>
  <c r="N29" i="2"/>
  <c r="O29" i="2" s="1"/>
  <c r="P29" i="2" s="1"/>
  <c r="O7" i="2" l="1"/>
  <c r="P7" i="2" s="1"/>
  <c r="O60" i="2"/>
  <c r="P60" i="2" s="1"/>
  <c r="N76" i="2"/>
  <c r="O76" i="2" s="1"/>
  <c r="P76" i="2" s="1"/>
  <c r="O96" i="2"/>
  <c r="P96" i="2" s="1"/>
  <c r="N109" i="2"/>
  <c r="O109" i="2" s="1"/>
  <c r="P109" i="2" s="1"/>
  <c r="O83" i="2" l="1"/>
  <c r="P83" i="2" s="1"/>
</calcChain>
</file>

<file path=xl/sharedStrings.xml><?xml version="1.0" encoding="utf-8"?>
<sst xmlns="http://schemas.openxmlformats.org/spreadsheetml/2006/main" count="508" uniqueCount="189">
  <si>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3"/>
  </si>
  <si>
    <t>収　　入</t>
    <rPh sb="0" eb="1">
      <t>オサム</t>
    </rPh>
    <rPh sb="3" eb="4">
      <t>イ</t>
    </rPh>
    <phoneticPr fontId="3"/>
  </si>
  <si>
    <t>（単位：千円）</t>
    <rPh sb="1" eb="3">
      <t>タンイ</t>
    </rPh>
    <rPh sb="4" eb="6">
      <t>センエン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</si>
  <si>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</si>
  <si>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</si>
  <si>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増減率</t>
    <rPh sb="0" eb="2">
      <t>ゾウゲン</t>
    </rPh>
    <rPh sb="2" eb="3">
      <t>リツ</t>
    </rPh>
    <phoneticPr fontId="3"/>
  </si>
  <si>
    <t>公共下水道</t>
    <rPh sb="0" eb="5">
      <t>コウキョウゲスイドウ</t>
    </rPh>
    <phoneticPr fontId="3"/>
  </si>
  <si>
    <t>事業収益</t>
    <rPh sb="0" eb="2">
      <t>ジギョウ</t>
    </rPh>
    <rPh sb="2" eb="4">
      <t>シュウエキ</t>
    </rPh>
    <phoneticPr fontId="3"/>
  </si>
  <si>
    <t>１ 営業収益</t>
    <rPh sb="2" eb="4">
      <t>エイギョウ</t>
    </rPh>
    <rPh sb="4" eb="6">
      <t>シュウエキ</t>
    </rPh>
    <phoneticPr fontId="3"/>
  </si>
  <si>
    <t>２ 営業外収益</t>
    <rPh sb="2" eb="5">
      <t>エイギョウガイ</t>
    </rPh>
    <rPh sb="5" eb="7">
      <t>シュウエキ</t>
    </rPh>
    <phoneticPr fontId="3"/>
  </si>
  <si>
    <t>３ 特別利益</t>
    <rPh sb="2" eb="4">
      <t>トクベツ</t>
    </rPh>
    <rPh sb="4" eb="6">
      <t>リエキ</t>
    </rPh>
    <phoneticPr fontId="3"/>
  </si>
  <si>
    <t>農業集落排水</t>
    <rPh sb="0" eb="6">
      <t>ノウギョウシュウラクハイスイ</t>
    </rPh>
    <phoneticPr fontId="3"/>
  </si>
  <si>
    <t>収益的収入合計</t>
    <rPh sb="0" eb="2">
      <t>シュウエキ</t>
    </rPh>
    <rPh sb="2" eb="3">
      <t>テキ</t>
    </rPh>
    <rPh sb="3" eb="5">
      <t>シュウニュウ</t>
    </rPh>
    <rPh sb="5" eb="7">
      <t>ゴウケイ</t>
    </rPh>
    <phoneticPr fontId="3"/>
  </si>
  <si>
    <t>支　　出</t>
    <rPh sb="0" eb="1">
      <t>シ</t>
    </rPh>
    <rPh sb="3" eb="4">
      <t>デ</t>
    </rPh>
    <phoneticPr fontId="3"/>
  </si>
  <si>
    <t>事業費用</t>
    <rPh sb="0" eb="2">
      <t>ジギョウ</t>
    </rPh>
    <rPh sb="2" eb="4">
      <t>ヒヨウ</t>
    </rPh>
    <phoneticPr fontId="3"/>
  </si>
  <si>
    <t>１ 営業費用</t>
    <rPh sb="2" eb="4">
      <t>エイギョウ</t>
    </rPh>
    <rPh sb="4" eb="6">
      <t>ヒヨウ</t>
    </rPh>
    <phoneticPr fontId="3"/>
  </si>
  <si>
    <t>２ 営業外費用</t>
    <rPh sb="2" eb="5">
      <t>エイギョウガイ</t>
    </rPh>
    <rPh sb="5" eb="7">
      <t>ヒヨウ</t>
    </rPh>
    <phoneticPr fontId="3"/>
  </si>
  <si>
    <t>３ 特別損失</t>
    <rPh sb="2" eb="4">
      <t>トクベツ</t>
    </rPh>
    <rPh sb="4" eb="6">
      <t>ソンシツ</t>
    </rPh>
    <phoneticPr fontId="3"/>
  </si>
  <si>
    <t>４ 予備費</t>
    <rPh sb="2" eb="5">
      <t>ヨビヒ</t>
    </rPh>
    <phoneticPr fontId="3"/>
  </si>
  <si>
    <t>収益的支出合計</t>
    <rPh sb="0" eb="2">
      <t>シュウエキ</t>
    </rPh>
    <rPh sb="2" eb="3">
      <t>テキ</t>
    </rPh>
    <rPh sb="3" eb="5">
      <t>シシュツ</t>
    </rPh>
    <rPh sb="5" eb="7">
      <t>ゴウケイ</t>
    </rPh>
    <phoneticPr fontId="3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</si>
  <si>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3"/>
  </si>
  <si>
    <t>事業資本的</t>
    <rPh sb="0" eb="2">
      <t>ジギョウ</t>
    </rPh>
    <rPh sb="2" eb="5">
      <t>シホンテキ</t>
    </rPh>
    <phoneticPr fontId="3"/>
  </si>
  <si>
    <t>１ 企業債</t>
    <rPh sb="2" eb="4">
      <t>キギョウ</t>
    </rPh>
    <rPh sb="4" eb="5">
      <t>サイ</t>
    </rPh>
    <phoneticPr fontId="3"/>
  </si>
  <si>
    <t>収入</t>
    <rPh sb="0" eb="2">
      <t>シュウニュウ</t>
    </rPh>
    <phoneticPr fontId="3"/>
  </si>
  <si>
    <t>２ 他会計負担金</t>
    <rPh sb="2" eb="3">
      <t>ホカ</t>
    </rPh>
    <rPh sb="3" eb="5">
      <t>カイケイ</t>
    </rPh>
    <rPh sb="5" eb="8">
      <t>フタンキン</t>
    </rPh>
    <phoneticPr fontId="3"/>
  </si>
  <si>
    <t>３ 他会計補助金</t>
    <rPh sb="2" eb="3">
      <t>ホカ</t>
    </rPh>
    <rPh sb="3" eb="5">
      <t>カイケイ</t>
    </rPh>
    <rPh sb="5" eb="8">
      <t>ホジョキン</t>
    </rPh>
    <phoneticPr fontId="3"/>
  </si>
  <si>
    <t>４ 国庫補助金</t>
    <rPh sb="2" eb="3">
      <t>コク</t>
    </rPh>
    <rPh sb="3" eb="4">
      <t>コ</t>
    </rPh>
    <rPh sb="4" eb="7">
      <t>ホジョキン</t>
    </rPh>
    <phoneticPr fontId="3"/>
  </si>
  <si>
    <t>５ 負担金等</t>
    <rPh sb="2" eb="5">
      <t>フタンキン</t>
    </rPh>
    <rPh sb="5" eb="6">
      <t>トウ</t>
    </rPh>
    <phoneticPr fontId="3"/>
  </si>
  <si>
    <t>６ 貸付金償還金</t>
    <rPh sb="2" eb="4">
      <t>カシツケ</t>
    </rPh>
    <rPh sb="4" eb="5">
      <t>キン</t>
    </rPh>
    <rPh sb="5" eb="8">
      <t>ショウカンキン</t>
    </rPh>
    <phoneticPr fontId="3"/>
  </si>
  <si>
    <t>資本的収入合計</t>
    <rPh sb="0" eb="5">
      <t>シホンテキシュウニュウ</t>
    </rPh>
    <rPh sb="5" eb="7">
      <t>ゴウケイ</t>
    </rPh>
    <phoneticPr fontId="3"/>
  </si>
  <si>
    <t>１ 建設改良費</t>
    <rPh sb="2" eb="4">
      <t>ケンセツ</t>
    </rPh>
    <rPh sb="4" eb="6">
      <t>カイリョウ</t>
    </rPh>
    <rPh sb="6" eb="7">
      <t>ヒ</t>
    </rPh>
    <phoneticPr fontId="3"/>
  </si>
  <si>
    <t>支出</t>
    <rPh sb="0" eb="2">
      <t>シシュツ</t>
    </rPh>
    <phoneticPr fontId="3"/>
  </si>
  <si>
    <t>２ 企業債償還金</t>
    <rPh sb="2" eb="4">
      <t>キギョウ</t>
    </rPh>
    <rPh sb="4" eb="5">
      <t>サイ</t>
    </rPh>
    <rPh sb="5" eb="8">
      <t>ショウカンキン</t>
    </rPh>
    <phoneticPr fontId="3"/>
  </si>
  <si>
    <t>３ 貸付金</t>
    <rPh sb="2" eb="4">
      <t>カシツケ</t>
    </rPh>
    <rPh sb="4" eb="5">
      <t>キン</t>
    </rPh>
    <phoneticPr fontId="3"/>
  </si>
  <si>
    <t>資本的支出合計</t>
    <rPh sb="0" eb="3">
      <t>シホンテキ</t>
    </rPh>
    <rPh sb="3" eb="5">
      <t>シシュツ</t>
    </rPh>
    <rPh sb="5" eb="7">
      <t>ゴウケイ</t>
    </rPh>
    <phoneticPr fontId="3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</si>
  <si>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3"/>
  </si>
  <si>
    <t>収　　　入</t>
    <rPh sb="0" eb="1">
      <t>オサム</t>
    </rPh>
    <rPh sb="4" eb="5">
      <t>イ</t>
    </rPh>
    <phoneticPr fontId="3"/>
  </si>
  <si>
    <t>目</t>
    <rPh sb="0" eb="1">
      <t>モク</t>
    </rPh>
    <phoneticPr fontId="3"/>
  </si>
  <si>
    <t>備考</t>
    <rPh sb="0" eb="2">
      <t>ビコウ</t>
    </rPh>
    <phoneticPr fontId="3"/>
  </si>
  <si>
    <t>１</t>
    <phoneticPr fontId="3"/>
  </si>
  <si>
    <t>事業収益</t>
    <rPh sb="0" eb="2">
      <t>ジギョウ</t>
    </rPh>
    <rPh sb="2" eb="4">
      <t>シュウエキ</t>
    </rPh>
    <phoneticPr fontId="3"/>
  </si>
  <si>
    <t>営業収益</t>
    <rPh sb="0" eb="2">
      <t>エイギョウ</t>
    </rPh>
    <rPh sb="2" eb="4">
      <t>シュウエキ</t>
    </rPh>
    <phoneticPr fontId="3"/>
  </si>
  <si>
    <t>使用料</t>
    <rPh sb="0" eb="3">
      <t>シヨウリョウ</t>
    </rPh>
    <phoneticPr fontId="3"/>
  </si>
  <si>
    <t>公共下水道使用料</t>
    <rPh sb="0" eb="2">
      <t>コウキョウ</t>
    </rPh>
    <rPh sb="2" eb="5">
      <t>ゲスイドウ</t>
    </rPh>
    <rPh sb="5" eb="8">
      <t>シヨウリョウ</t>
    </rPh>
    <phoneticPr fontId="3"/>
  </si>
  <si>
    <t>２</t>
    <phoneticPr fontId="3"/>
  </si>
  <si>
    <t>雨水処理負担金</t>
    <rPh sb="0" eb="2">
      <t>ウスイ</t>
    </rPh>
    <rPh sb="2" eb="4">
      <t>ショリ</t>
    </rPh>
    <rPh sb="4" eb="7">
      <t>フタンキン</t>
    </rPh>
    <phoneticPr fontId="3"/>
  </si>
  <si>
    <t>一般会計負担金（雨水）</t>
    <rPh sb="0" eb="2">
      <t>イッパン</t>
    </rPh>
    <rPh sb="2" eb="4">
      <t>カイケイ</t>
    </rPh>
    <rPh sb="4" eb="7">
      <t>フタンキン</t>
    </rPh>
    <rPh sb="8" eb="10">
      <t>ウスイ</t>
    </rPh>
    <phoneticPr fontId="3"/>
  </si>
  <si>
    <t>３</t>
    <phoneticPr fontId="3"/>
  </si>
  <si>
    <t>その他営業収益</t>
    <rPh sb="2" eb="3">
      <t>ホカ</t>
    </rPh>
    <rPh sb="3" eb="5">
      <t>エイギョウ</t>
    </rPh>
    <rPh sb="5" eb="7">
      <t>シュウエキ</t>
    </rPh>
    <phoneticPr fontId="3"/>
  </si>
  <si>
    <t>公共下水道台帳写交付手数料など</t>
    <rPh sb="0" eb="2">
      <t>コウキョウ</t>
    </rPh>
    <rPh sb="2" eb="5">
      <t>ゲスイドウ</t>
    </rPh>
    <rPh sb="5" eb="7">
      <t>ダイチョウ</t>
    </rPh>
    <rPh sb="7" eb="8">
      <t>ウツ</t>
    </rPh>
    <rPh sb="8" eb="10">
      <t>コウフ</t>
    </rPh>
    <rPh sb="10" eb="13">
      <t>テスウリョウ</t>
    </rPh>
    <phoneticPr fontId="3"/>
  </si>
  <si>
    <t>営業外収益</t>
    <rPh sb="0" eb="2">
      <t>エイギョウ</t>
    </rPh>
    <rPh sb="2" eb="3">
      <t>ガイ</t>
    </rPh>
    <rPh sb="3" eb="5">
      <t>シュウエキ</t>
    </rPh>
    <phoneticPr fontId="3"/>
  </si>
  <si>
    <t>１</t>
  </si>
  <si>
    <t>他会計負担金</t>
    <rPh sb="0" eb="1">
      <t>ホカ</t>
    </rPh>
    <rPh sb="1" eb="3">
      <t>カイケイ</t>
    </rPh>
    <rPh sb="3" eb="6">
      <t>フタンキン</t>
    </rPh>
    <phoneticPr fontId="3"/>
  </si>
  <si>
    <t>一般会計負担金（基準内）</t>
    <rPh sb="0" eb="2">
      <t>イッパン</t>
    </rPh>
    <rPh sb="2" eb="4">
      <t>カイケイ</t>
    </rPh>
    <rPh sb="4" eb="7">
      <t>フタンキン</t>
    </rPh>
    <rPh sb="8" eb="11">
      <t>キジュンナイ</t>
    </rPh>
    <phoneticPr fontId="3"/>
  </si>
  <si>
    <t>２</t>
  </si>
  <si>
    <t>他会計補助金</t>
    <rPh sb="0" eb="1">
      <t>ホカ</t>
    </rPh>
    <rPh sb="1" eb="3">
      <t>カイケイ</t>
    </rPh>
    <rPh sb="3" eb="6">
      <t>ホジョキン</t>
    </rPh>
    <phoneticPr fontId="3"/>
  </si>
  <si>
    <t>一般会計補助金（基準外）</t>
    <rPh sb="0" eb="2">
      <t>イッパン</t>
    </rPh>
    <rPh sb="2" eb="4">
      <t>カイケイ</t>
    </rPh>
    <rPh sb="4" eb="7">
      <t>ホジョキン</t>
    </rPh>
    <rPh sb="8" eb="10">
      <t>キジュン</t>
    </rPh>
    <rPh sb="10" eb="11">
      <t>ガイ</t>
    </rPh>
    <phoneticPr fontId="3"/>
  </si>
  <si>
    <t>３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</si>
  <si>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3"/>
  </si>
  <si>
    <t>４</t>
  </si>
  <si>
    <t>雑収益</t>
    <rPh sb="0" eb="3">
      <t>ザツシュウエキ</t>
    </rPh>
    <phoneticPr fontId="3"/>
  </si>
  <si>
    <t>調整池水面使用料など</t>
    <rPh sb="0" eb="2">
      <t>チョウセイ</t>
    </rPh>
    <rPh sb="2" eb="3">
      <t>イケ</t>
    </rPh>
    <rPh sb="3" eb="5">
      <t>スイメン</t>
    </rPh>
    <rPh sb="5" eb="8">
      <t>シヨウリョウ</t>
    </rPh>
    <phoneticPr fontId="3"/>
  </si>
  <si>
    <t>特別利益</t>
    <rPh sb="0" eb="2">
      <t>トクベツ</t>
    </rPh>
    <rPh sb="2" eb="4">
      <t>リエキ</t>
    </rPh>
    <phoneticPr fontId="3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</si>
  <si>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3"/>
  </si>
  <si>
    <t>―</t>
    <phoneticPr fontId="3"/>
  </si>
  <si>
    <t>農業集落排水処理施設使用料</t>
    <rPh sb="0" eb="2">
      <t>ノウギョウ</t>
    </rPh>
    <rPh sb="2" eb="4">
      <t>シュウラク</t>
    </rPh>
    <rPh sb="4" eb="6">
      <t>ハイスイ</t>
    </rPh>
    <rPh sb="6" eb="8">
      <t>ショリ</t>
    </rPh>
    <rPh sb="8" eb="13">
      <t>シセツシヨウリョウ</t>
    </rPh>
    <rPh sb="10" eb="13">
      <t>シヨウリョウ</t>
    </rPh>
    <phoneticPr fontId="3"/>
  </si>
  <si>
    <t>４</t>
    <phoneticPr fontId="3"/>
  </si>
  <si>
    <t>雑収益</t>
    <rPh sb="0" eb="1">
      <t>ザツ</t>
    </rPh>
    <rPh sb="1" eb="3">
      <t>シュウエキ</t>
    </rPh>
    <phoneticPr fontId="3"/>
  </si>
  <si>
    <t>処理施設占用料</t>
    <rPh sb="0" eb="2">
      <t>ショリ</t>
    </rPh>
    <rPh sb="2" eb="4">
      <t>シセツ</t>
    </rPh>
    <rPh sb="4" eb="6">
      <t>センヨウ</t>
    </rPh>
    <rPh sb="6" eb="7">
      <t>リョウ</t>
    </rPh>
    <phoneticPr fontId="3"/>
  </si>
  <si>
    <t>収益的収入合計</t>
    <rPh sb="0" eb="7">
      <t>シュウエキテキシュウニュウゴウケイ</t>
    </rPh>
    <phoneticPr fontId="3"/>
  </si>
  <si>
    <t>支　　　出</t>
    <rPh sb="0" eb="1">
      <t>ササ</t>
    </rPh>
    <rPh sb="4" eb="5">
      <t>デ</t>
    </rPh>
    <phoneticPr fontId="3"/>
  </si>
  <si>
    <t>公共下水道</t>
    <rPh sb="0" eb="2">
      <t>コウキョウ</t>
    </rPh>
    <rPh sb="2" eb="3">
      <t>シタ</t>
    </rPh>
    <rPh sb="3" eb="5">
      <t>スイドウ</t>
    </rPh>
    <phoneticPr fontId="3"/>
  </si>
  <si>
    <t>事業費用</t>
    <phoneticPr fontId="3"/>
  </si>
  <si>
    <t>営業費用</t>
    <rPh sb="0" eb="2">
      <t>エイギョウ</t>
    </rPh>
    <rPh sb="2" eb="4">
      <t>ヒヨウ</t>
    </rPh>
    <phoneticPr fontId="3"/>
  </si>
  <si>
    <t>汚水管渠費</t>
    <rPh sb="0" eb="2">
      <t>オスイ</t>
    </rPh>
    <rPh sb="2" eb="3">
      <t>カン</t>
    </rPh>
    <rPh sb="3" eb="4">
      <t>キョ</t>
    </rPh>
    <rPh sb="4" eb="5">
      <t>ヒ</t>
    </rPh>
    <phoneticPr fontId="3"/>
  </si>
  <si>
    <t>汚水管渠の修繕費など</t>
    <rPh sb="0" eb="2">
      <t>オスイ</t>
    </rPh>
    <rPh sb="2" eb="4">
      <t>カンキョ</t>
    </rPh>
    <rPh sb="5" eb="8">
      <t>シュウゼンヒ</t>
    </rPh>
    <phoneticPr fontId="3"/>
  </si>
  <si>
    <t>雨水管渠費</t>
    <rPh sb="0" eb="2">
      <t>ウスイ</t>
    </rPh>
    <rPh sb="2" eb="3">
      <t>カン</t>
    </rPh>
    <rPh sb="3" eb="4">
      <t>キョ</t>
    </rPh>
    <rPh sb="4" eb="5">
      <t>ヒ</t>
    </rPh>
    <phoneticPr fontId="3"/>
  </si>
  <si>
    <t>雨水管渠の修繕費など</t>
    <rPh sb="0" eb="2">
      <t>ウスイ</t>
    </rPh>
    <rPh sb="2" eb="3">
      <t>カン</t>
    </rPh>
    <rPh sb="3" eb="4">
      <t>キョ</t>
    </rPh>
    <rPh sb="5" eb="8">
      <t>シュウゼンヒ</t>
    </rPh>
    <phoneticPr fontId="3"/>
  </si>
  <si>
    <t>汚水ポンプ場費</t>
    <rPh sb="0" eb="2">
      <t>オスイ</t>
    </rPh>
    <rPh sb="5" eb="6">
      <t>ジョウ</t>
    </rPh>
    <rPh sb="6" eb="7">
      <t>ヒ</t>
    </rPh>
    <phoneticPr fontId="3"/>
  </si>
  <si>
    <t>汚水ポンプ場の維持管理費など</t>
    <rPh sb="0" eb="2">
      <t>オスイ</t>
    </rPh>
    <rPh sb="5" eb="6">
      <t>ジョウ</t>
    </rPh>
    <rPh sb="7" eb="9">
      <t>イジ</t>
    </rPh>
    <rPh sb="9" eb="12">
      <t>カンリヒ</t>
    </rPh>
    <phoneticPr fontId="3"/>
  </si>
  <si>
    <t>雨水ポンプ場費</t>
    <rPh sb="0" eb="2">
      <t>ウスイ</t>
    </rPh>
    <rPh sb="5" eb="6">
      <t>ジョウ</t>
    </rPh>
    <rPh sb="6" eb="7">
      <t>ヒ</t>
    </rPh>
    <phoneticPr fontId="3"/>
  </si>
  <si>
    <t>雨水ポンプ場の維持管理費など</t>
    <rPh sb="0" eb="2">
      <t>ウスイ</t>
    </rPh>
    <rPh sb="5" eb="6">
      <t>ジョウ</t>
    </rPh>
    <rPh sb="7" eb="9">
      <t>イジ</t>
    </rPh>
    <rPh sb="9" eb="12">
      <t>カンリヒ</t>
    </rPh>
    <phoneticPr fontId="3"/>
  </si>
  <si>
    <t>５</t>
  </si>
  <si>
    <t>調整池費</t>
    <rPh sb="0" eb="2">
      <t>チョウセイ</t>
    </rPh>
    <rPh sb="2" eb="3">
      <t>イケ</t>
    </rPh>
    <rPh sb="3" eb="4">
      <t>ヒ</t>
    </rPh>
    <phoneticPr fontId="3"/>
  </si>
  <si>
    <t>調整池の維持管理費など</t>
    <rPh sb="0" eb="3">
      <t>チョウセイイケ</t>
    </rPh>
    <rPh sb="4" eb="6">
      <t>イジ</t>
    </rPh>
    <rPh sb="6" eb="9">
      <t>カンリヒ</t>
    </rPh>
    <phoneticPr fontId="3"/>
  </si>
  <si>
    <t>６</t>
  </si>
  <si>
    <t>流域下水道維持管理費</t>
    <rPh sb="0" eb="2">
      <t>リュウイキ</t>
    </rPh>
    <rPh sb="2" eb="5">
      <t>ゲスイドウ</t>
    </rPh>
    <rPh sb="5" eb="7">
      <t>イジ</t>
    </rPh>
    <rPh sb="7" eb="10">
      <t>カンリヒ</t>
    </rPh>
    <phoneticPr fontId="3"/>
  </si>
  <si>
    <t>古利根川流域下水道維持管理負担金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イジ</t>
    </rPh>
    <rPh sb="11" eb="13">
      <t>カンリ</t>
    </rPh>
    <rPh sb="13" eb="16">
      <t>フタンキン</t>
    </rPh>
    <phoneticPr fontId="3"/>
  </si>
  <si>
    <t>７</t>
  </si>
  <si>
    <t>普及促進費</t>
    <rPh sb="0" eb="2">
      <t>フキュウ</t>
    </rPh>
    <rPh sb="2" eb="4">
      <t>ソクシン</t>
    </rPh>
    <rPh sb="4" eb="5">
      <t>ヒ</t>
    </rPh>
    <phoneticPr fontId="3"/>
  </si>
  <si>
    <t>私道内共同排水設備設置補助金など</t>
    <rPh sb="0" eb="2">
      <t>シドウ</t>
    </rPh>
    <rPh sb="2" eb="3">
      <t>ナイ</t>
    </rPh>
    <rPh sb="3" eb="5">
      <t>キョウドウ</t>
    </rPh>
    <rPh sb="5" eb="7">
      <t>ハイスイ</t>
    </rPh>
    <rPh sb="7" eb="9">
      <t>セツビ</t>
    </rPh>
    <rPh sb="9" eb="11">
      <t>セッチ</t>
    </rPh>
    <rPh sb="11" eb="14">
      <t>ホジョキン</t>
    </rPh>
    <phoneticPr fontId="3"/>
  </si>
  <si>
    <t>８</t>
  </si>
  <si>
    <t>業務費</t>
    <rPh sb="0" eb="2">
      <t>ギョウム</t>
    </rPh>
    <rPh sb="2" eb="3">
      <t>ヒ</t>
    </rPh>
    <phoneticPr fontId="3"/>
  </si>
  <si>
    <t>９</t>
  </si>
  <si>
    <t>総係費</t>
    <rPh sb="0" eb="2">
      <t>ソウカカリ</t>
    </rPh>
    <rPh sb="2" eb="3">
      <t>ヒ</t>
    </rPh>
    <phoneticPr fontId="3"/>
  </si>
  <si>
    <t>職員給与費、事務用品など</t>
    <rPh sb="0" eb="2">
      <t>ショクイン</t>
    </rPh>
    <rPh sb="2" eb="4">
      <t>キュウヨ</t>
    </rPh>
    <rPh sb="4" eb="5">
      <t>ヒ</t>
    </rPh>
    <rPh sb="6" eb="8">
      <t>ジム</t>
    </rPh>
    <rPh sb="8" eb="10">
      <t>ヨウヒン</t>
    </rPh>
    <phoneticPr fontId="3"/>
  </si>
  <si>
    <t>10</t>
  </si>
  <si>
    <t>減価償却費</t>
    <rPh sb="0" eb="2">
      <t>ゲンカ</t>
    </rPh>
    <rPh sb="2" eb="5">
      <t>ショウキャクヒ</t>
    </rPh>
    <phoneticPr fontId="3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</si>
  <si>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3"/>
  </si>
  <si>
    <t>11</t>
    <phoneticPr fontId="3"/>
  </si>
  <si>
    <t>資産減耗費</t>
    <rPh sb="0" eb="2">
      <t>シサン</t>
    </rPh>
    <rPh sb="2" eb="4">
      <t>ゲンモウ</t>
    </rPh>
    <rPh sb="4" eb="5">
      <t>ヒ</t>
    </rPh>
    <phoneticPr fontId="3"/>
  </si>
  <si>
    <t>営業外費用</t>
    <rPh sb="0" eb="3">
      <t>エイギョウガイ</t>
    </rPh>
    <rPh sb="3" eb="5">
      <t>ヒヨウ</t>
    </rPh>
    <phoneticPr fontId="3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</si>
  <si>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</t>
    </rPh>
    <rPh sb="11" eb="12">
      <t>ショ</t>
    </rPh>
    <rPh sb="12" eb="13">
      <t>ヒ</t>
    </rPh>
    <phoneticPr fontId="3"/>
  </si>
  <si>
    <t>長期借入金支払利息など</t>
    <rPh sb="0" eb="2">
      <t>チョウキ</t>
    </rPh>
    <rPh sb="2" eb="4">
      <t>カリイレ</t>
    </rPh>
    <rPh sb="4" eb="5">
      <t>キン</t>
    </rPh>
    <rPh sb="5" eb="7">
      <t>シハラ</t>
    </rPh>
    <rPh sb="7" eb="9">
      <t>リソク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</si>
  <si>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</si>
  <si>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特別損失</t>
    <rPh sb="0" eb="2">
      <t>トクベツ</t>
    </rPh>
    <rPh sb="2" eb="4">
      <t>ソンシツ</t>
    </rPh>
    <phoneticPr fontId="3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</si>
  <si>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3"/>
  </si>
  <si>
    <t>使用料等過年度更正</t>
    <rPh sb="0" eb="3">
      <t>シヨウリョウ</t>
    </rPh>
    <rPh sb="3" eb="4">
      <t>トウ</t>
    </rPh>
    <rPh sb="4" eb="5">
      <t>ス</t>
    </rPh>
    <rPh sb="5" eb="7">
      <t>ネンド</t>
    </rPh>
    <rPh sb="7" eb="9">
      <t>コウセイ</t>
    </rPh>
    <phoneticPr fontId="3"/>
  </si>
  <si>
    <t>予備費</t>
    <rPh sb="0" eb="3">
      <t>ヨビヒ</t>
    </rPh>
    <phoneticPr fontId="3"/>
  </si>
  <si>
    <t>汚水管渠の修繕費など</t>
    <rPh sb="0" eb="2">
      <t>オスイ</t>
    </rPh>
    <rPh sb="2" eb="3">
      <t>カン</t>
    </rPh>
    <rPh sb="3" eb="4">
      <t>キョ</t>
    </rPh>
    <rPh sb="5" eb="7">
      <t>シュウゼン</t>
    </rPh>
    <rPh sb="7" eb="8">
      <t>ヒ</t>
    </rPh>
    <phoneticPr fontId="3"/>
  </si>
  <si>
    <t>処理場費</t>
    <rPh sb="0" eb="2">
      <t>ショリ</t>
    </rPh>
    <rPh sb="2" eb="3">
      <t>ジョウ</t>
    </rPh>
    <rPh sb="3" eb="4">
      <t>ヒ</t>
    </rPh>
    <phoneticPr fontId="3"/>
  </si>
  <si>
    <t>処理場の維持管理費など</t>
    <rPh sb="0" eb="3">
      <t>ショリジョウ</t>
    </rPh>
    <rPh sb="4" eb="6">
      <t>イジ</t>
    </rPh>
    <rPh sb="6" eb="9">
      <t>カンリヒ</t>
    </rPh>
    <phoneticPr fontId="3"/>
  </si>
  <si>
    <t>使用料徴収委託料</t>
    <rPh sb="0" eb="3">
      <t>シヨウリョウ</t>
    </rPh>
    <rPh sb="3" eb="5">
      <t>チョウシュウ</t>
    </rPh>
    <rPh sb="5" eb="8">
      <t>イタクリョウ</t>
    </rPh>
    <phoneticPr fontId="3"/>
  </si>
  <si>
    <t>総係費</t>
    <rPh sb="0" eb="1">
      <t>ソウ</t>
    </rPh>
    <rPh sb="1" eb="2">
      <t>カカリ</t>
    </rPh>
    <rPh sb="2" eb="3">
      <t>ヒ</t>
    </rPh>
    <phoneticPr fontId="3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</si>
  <si>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モロ</t>
    </rPh>
    <rPh sb="12" eb="13">
      <t>ヒ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</si>
  <si>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</si>
  <si>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3"/>
  </si>
  <si>
    <t>使用料過年度更正</t>
    <rPh sb="0" eb="3">
      <t>シヨウリョウ</t>
    </rPh>
    <rPh sb="3" eb="4">
      <t>ス</t>
    </rPh>
    <rPh sb="4" eb="6">
      <t>ネンド</t>
    </rPh>
    <rPh sb="6" eb="8">
      <t>コウセイ</t>
    </rPh>
    <phoneticPr fontId="3"/>
  </si>
  <si>
    <t>その他特別損失</t>
    <rPh sb="2" eb="3">
      <t>タ</t>
    </rPh>
    <rPh sb="3" eb="5">
      <t>トクベツ</t>
    </rPh>
    <rPh sb="5" eb="7">
      <t>ソンシツ</t>
    </rPh>
    <phoneticPr fontId="3"/>
  </si>
  <si>
    <t>収益的支出合計</t>
    <rPh sb="0" eb="3">
      <t>シュウエキテキ</t>
    </rPh>
    <rPh sb="3" eb="5">
      <t>シシュツ</t>
    </rPh>
    <rPh sb="5" eb="7">
      <t>ゴウケイ</t>
    </rPh>
    <phoneticPr fontId="3"/>
  </si>
  <si>
    <t>公共下水道</t>
    <rPh sb="0" eb="2">
      <t>コウキョウ</t>
    </rPh>
    <rPh sb="2" eb="5">
      <t>ゲスイドウ</t>
    </rPh>
    <phoneticPr fontId="3"/>
  </si>
  <si>
    <t>事業資本的</t>
    <phoneticPr fontId="3"/>
  </si>
  <si>
    <t>企業債</t>
    <rPh sb="0" eb="2">
      <t>キギョウ</t>
    </rPh>
    <rPh sb="2" eb="3">
      <t>サイ</t>
    </rPh>
    <phoneticPr fontId="3"/>
  </si>
  <si>
    <t>収入</t>
    <phoneticPr fontId="3"/>
  </si>
  <si>
    <t>公共下水道事業債など</t>
    <rPh sb="0" eb="2">
      <t>コウキョウ</t>
    </rPh>
    <rPh sb="2" eb="5">
      <t>ゲスイドウ</t>
    </rPh>
    <rPh sb="5" eb="7">
      <t>ジギョウ</t>
    </rPh>
    <rPh sb="7" eb="8">
      <t>サイ</t>
    </rPh>
    <phoneticPr fontId="3"/>
  </si>
  <si>
    <t>国庫補助金</t>
    <rPh sb="0" eb="2">
      <t>コッコ</t>
    </rPh>
    <rPh sb="2" eb="5">
      <t>ホジョキン</t>
    </rPh>
    <phoneticPr fontId="3"/>
  </si>
  <si>
    <t>社会資本整備総合交付金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3"/>
  </si>
  <si>
    <t>負担金等</t>
    <rPh sb="0" eb="3">
      <t>フタンキン</t>
    </rPh>
    <rPh sb="3" eb="4">
      <t>トウ</t>
    </rPh>
    <phoneticPr fontId="3"/>
  </si>
  <si>
    <t>受益者負担金</t>
    <rPh sb="0" eb="3">
      <t>ジュエキシャ</t>
    </rPh>
    <rPh sb="3" eb="6">
      <t>フタンキン</t>
    </rPh>
    <phoneticPr fontId="3"/>
  </si>
  <si>
    <t>公共下水道事業受益者負担金</t>
    <rPh sb="0" eb="2">
      <t>コウキョウ</t>
    </rPh>
    <rPh sb="2" eb="5">
      <t>ゲスイドウ</t>
    </rPh>
    <rPh sb="5" eb="7">
      <t>ジギョウ</t>
    </rPh>
    <rPh sb="7" eb="9">
      <t>ジュエキ</t>
    </rPh>
    <rPh sb="9" eb="10">
      <t>シャ</t>
    </rPh>
    <rPh sb="10" eb="13">
      <t>フタンキン</t>
    </rPh>
    <phoneticPr fontId="3"/>
  </si>
  <si>
    <t>貸付金償還金</t>
    <rPh sb="0" eb="2">
      <t>カシツケ</t>
    </rPh>
    <rPh sb="2" eb="3">
      <t>キン</t>
    </rPh>
    <rPh sb="3" eb="6">
      <t>ショウカンキン</t>
    </rPh>
    <phoneticPr fontId="3"/>
  </si>
  <si>
    <t>水洗便所改造資金回収金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カイシュウ</t>
    </rPh>
    <rPh sb="10" eb="11">
      <t>キン</t>
    </rPh>
    <phoneticPr fontId="3"/>
  </si>
  <si>
    <t>事業資本的</t>
    <rPh sb="2" eb="5">
      <t>シホンテキ</t>
    </rPh>
    <phoneticPr fontId="3"/>
  </si>
  <si>
    <t>農業集落排水事業債など</t>
  </si>
  <si>
    <t>農山漁村地域整備交付金</t>
    <rPh sb="0" eb="4">
      <t>ノウサンギョソン</t>
    </rPh>
    <rPh sb="2" eb="4">
      <t>ギョソン</t>
    </rPh>
    <rPh sb="4" eb="6">
      <t>チイキ</t>
    </rPh>
    <rPh sb="6" eb="8">
      <t>セイビ</t>
    </rPh>
    <rPh sb="8" eb="11">
      <t>コウフキン</t>
    </rPh>
    <phoneticPr fontId="3"/>
  </si>
  <si>
    <t>受益者分担金</t>
    <rPh sb="0" eb="3">
      <t>ジュエキシャ</t>
    </rPh>
    <rPh sb="3" eb="6">
      <t>ブンタンキン</t>
    </rPh>
    <phoneticPr fontId="3"/>
  </si>
  <si>
    <t>農業集落排水事業受益者分担金</t>
    <rPh sb="0" eb="6">
      <t>ノウギョウシュウラクハイスイ</t>
    </rPh>
    <rPh sb="6" eb="8">
      <t>ジギョウ</t>
    </rPh>
    <rPh sb="8" eb="11">
      <t>ジュエキシャ</t>
    </rPh>
    <rPh sb="11" eb="14">
      <t>ブンタンキン</t>
    </rPh>
    <phoneticPr fontId="3"/>
  </si>
  <si>
    <t>資本的収入合計</t>
    <rPh sb="0" eb="3">
      <t>シホンテキ</t>
    </rPh>
    <rPh sb="3" eb="5">
      <t>シュウニュウ</t>
    </rPh>
    <rPh sb="5" eb="7">
      <t>ゴウケイ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</si>
  <si>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</si>
  <si>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支出</t>
    <phoneticPr fontId="3"/>
  </si>
  <si>
    <t>古利根川流域下水道建設負担金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ケンセツ</t>
    </rPh>
    <rPh sb="11" eb="14">
      <t>フタンキン</t>
    </rPh>
    <phoneticPr fontId="3"/>
  </si>
  <si>
    <t>職員給与費、旅費など</t>
    <rPh sb="0" eb="2">
      <t>ショクイン</t>
    </rPh>
    <rPh sb="2" eb="4">
      <t>キュウヨ</t>
    </rPh>
    <rPh sb="4" eb="5">
      <t>ヒ</t>
    </rPh>
    <rPh sb="6" eb="8">
      <t>リョヒ</t>
    </rPh>
    <phoneticPr fontId="3"/>
  </si>
  <si>
    <t>廃</t>
    <rPh sb="0" eb="1">
      <t>ハイ</t>
    </rPh>
    <phoneticPr fontId="3"/>
  </si>
  <si>
    <t>企業債償還金</t>
    <rPh sb="0" eb="3">
      <t>キギョウサイ</t>
    </rPh>
    <rPh sb="3" eb="6">
      <t>ショウカンキン</t>
    </rPh>
    <phoneticPr fontId="3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</si>
  <si>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3"/>
  </si>
  <si>
    <t>3</t>
    <phoneticPr fontId="3"/>
  </si>
  <si>
    <t>貸付金</t>
    <rPh sb="0" eb="2">
      <t>カシツケ</t>
    </rPh>
    <rPh sb="2" eb="3">
      <t>キン</t>
    </rPh>
    <phoneticPr fontId="3"/>
  </si>
  <si>
    <t>水洗便所改造資金貸付金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1">
      <t>キン</t>
    </rPh>
    <phoneticPr fontId="3"/>
  </si>
  <si>
    <t>―</t>
    <phoneticPr fontId="2"/>
  </si>
  <si>
    <t>農業集落排</t>
    <rPh sb="0" eb="2">
      <t>ノウギョウ</t>
    </rPh>
    <rPh sb="2" eb="4">
      <t>シュウラク</t>
    </rPh>
    <rPh sb="4" eb="5">
      <t>ハイ</t>
    </rPh>
    <phoneticPr fontId="3"/>
  </si>
  <si>
    <t>水事業収益</t>
    <phoneticPr fontId="3"/>
  </si>
  <si>
    <t>水事業資本</t>
    <rPh sb="3" eb="5">
      <t>シホン</t>
    </rPh>
    <phoneticPr fontId="3"/>
  </si>
  <si>
    <t>的収入</t>
    <phoneticPr fontId="3"/>
  </si>
  <si>
    <t>水事業費用</t>
    <phoneticPr fontId="3"/>
  </si>
  <si>
    <t>的支出</t>
    <phoneticPr fontId="3"/>
  </si>
  <si>
    <t>令和４年度
要求額
（Ａ）</t>
    <rPh sb="0" eb="2">
      <t>レイワ</t>
    </rPh>
    <rPh sb="3" eb="5">
      <t>ネンド</t>
    </rPh>
    <rPh sb="6" eb="9">
      <t>ヨウキュウガク</t>
    </rPh>
    <phoneticPr fontId="3"/>
  </si>
  <si>
    <t>令和４年度
上下水道経営課
査定額（Ｂ）</t>
    <rPh sb="0" eb="2">
      <t>レイワ</t>
    </rPh>
    <rPh sb="3" eb="5">
      <t>ネンド</t>
    </rPh>
    <rPh sb="6" eb="10">
      <t>ジョウゲスイドウ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3"/>
  </si>
  <si>
    <t>令和４年度
最終査定額
（Ｃ）</t>
    <rPh sb="0" eb="2">
      <t>レイワ</t>
    </rPh>
    <rPh sb="3" eb="5">
      <t>ネンド</t>
    </rPh>
    <rPh sb="6" eb="8">
      <t>サイシュウ</t>
    </rPh>
    <rPh sb="8" eb="10">
      <t>サテイ</t>
    </rPh>
    <rPh sb="10" eb="11">
      <t>ガク</t>
    </rPh>
    <phoneticPr fontId="3"/>
  </si>
  <si>
    <t>６</t>
    <phoneticPr fontId="2"/>
  </si>
  <si>
    <t>資産減耗費</t>
    <rPh sb="0" eb="2">
      <t>シサン</t>
    </rPh>
    <rPh sb="2" eb="5">
      <t>ゲンモウヒ</t>
    </rPh>
    <phoneticPr fontId="3"/>
  </si>
  <si>
    <t>汚水管渠
建設改良費</t>
    <rPh sb="0" eb="2">
      <t>オスイ</t>
    </rPh>
    <rPh sb="2" eb="3">
      <t>カン</t>
    </rPh>
    <rPh sb="3" eb="4">
      <t>キョ</t>
    </rPh>
    <rPh sb="5" eb="7">
      <t>ケンセツ</t>
    </rPh>
    <rPh sb="7" eb="9">
      <t>カイリョウ</t>
    </rPh>
    <rPh sb="9" eb="10">
      <t>ヒ</t>
    </rPh>
    <phoneticPr fontId="1"/>
  </si>
  <si>
    <t>汚水ポンプ場
建設改良費</t>
    <rPh sb="0" eb="2">
      <t>オスイ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</si>
  <si>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雨水ポンプ場
建設改良費</t>
    <rPh sb="0" eb="2">
      <t>ウスイ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</si>
  <si>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調整池
建設改良費</t>
    <rPh sb="0" eb="3">
      <t>チョウセイイケ</t>
    </rPh>
    <rPh sb="4" eb="6">
      <t>ケンセツ</t>
    </rPh>
    <rPh sb="6" eb="8">
      <t>カイリョウ</t>
    </rPh>
    <rPh sb="8" eb="9">
      <t>ヒ</t>
    </rPh>
    <phoneticPr fontId="1"/>
  </si>
  <si>
    <t>流域下水道
建設費</t>
    <rPh sb="0" eb="2">
      <t>リュウイキ</t>
    </rPh>
    <rPh sb="2" eb="5">
      <t>ゲスイドウ</t>
    </rPh>
    <rPh sb="6" eb="8">
      <t>ケンセツ</t>
    </rPh>
    <rPh sb="8" eb="9">
      <t>ヒ</t>
    </rPh>
    <phoneticPr fontId="1"/>
  </si>
  <si>
    <t>事務費</t>
    <rPh sb="0" eb="3">
      <t>ジムヒ</t>
    </rPh>
    <phoneticPr fontId="1"/>
  </si>
  <si>
    <t>汚水管渠
建設改良費</t>
    <rPh sb="0" eb="4">
      <t>オスイカンキョ</t>
    </rPh>
    <rPh sb="5" eb="7">
      <t>ケンセツ</t>
    </rPh>
    <rPh sb="7" eb="9">
      <t>カイリョウ</t>
    </rPh>
    <rPh sb="9" eb="10">
      <t>ヒ</t>
    </rPh>
    <phoneticPr fontId="3"/>
  </si>
  <si>
    <t>処理場
建設改良費</t>
    <rPh sb="0" eb="3">
      <t>ショリジョウ</t>
    </rPh>
    <rPh sb="4" eb="6">
      <t>ケンセツ</t>
    </rPh>
    <rPh sb="6" eb="8">
      <t>カイリョウ</t>
    </rPh>
    <rPh sb="8" eb="9">
      <t>ヒ</t>
    </rPh>
    <phoneticPr fontId="3"/>
  </si>
  <si>
    <t>構築物、機械及び装置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</si>
  <si>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下水道管布設工事など</t>
    <rPh sb="0" eb="3">
      <t>ゲスイドウ</t>
    </rPh>
    <rPh sb="3" eb="4">
      <t>カン</t>
    </rPh>
    <rPh sb="4" eb="6">
      <t>フセツ</t>
    </rPh>
    <rPh sb="6" eb="8">
      <t>コウジ</t>
    </rPh>
    <phoneticPr fontId="1"/>
  </si>
  <si>
    <t>下水道管布設替工事など</t>
    <rPh sb="0" eb="4">
      <t>ゲスイドウカン</t>
    </rPh>
    <rPh sb="4" eb="7">
      <t>フセツガ</t>
    </rPh>
    <rPh sb="7" eb="9">
      <t>コウジ</t>
    </rPh>
    <phoneticPr fontId="1"/>
  </si>
  <si>
    <t>施設整備工事など</t>
    <rPh sb="0" eb="4">
      <t>シセツセイビ</t>
    </rPh>
    <rPh sb="4" eb="6">
      <t>コウジ</t>
    </rPh>
    <phoneticPr fontId="1"/>
  </si>
  <si>
    <t>※令和4年度要求額（Ａ）、令和4年度上下水道経営課査定額（Ｂ）又は令和3年度当初予算額（Ｄ）が0の場合の増減率は「―」と表記しています。</t>
    <phoneticPr fontId="3"/>
  </si>
  <si>
    <t>廃</t>
    <rPh sb="0" eb="1">
      <t>ハイ</t>
    </rPh>
    <phoneticPr fontId="2"/>
  </si>
  <si>
    <t>４</t>
    <phoneticPr fontId="2"/>
  </si>
  <si>
    <t>５</t>
    <phoneticPr fontId="2"/>
  </si>
  <si>
    <t>―</t>
    <phoneticPr fontId="2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</si>
  <si>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</si>
  <si>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長期借入金支払利子など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3"/>
  </si>
  <si>
    <t>施設更新工事など</t>
    <rPh sb="0" eb="2">
      <t>シセツ</t>
    </rPh>
    <rPh sb="2" eb="4">
      <t>コウシン</t>
    </rPh>
    <rPh sb="4" eb="6">
      <t>コウジ</t>
    </rPh>
    <phoneticPr fontId="1"/>
  </si>
  <si>
    <t>―</t>
    <phoneticPr fontId="2"/>
  </si>
  <si>
    <t>使用料徴収委託料など</t>
    <rPh sb="0" eb="3">
      <t>シヨウリョウ</t>
    </rPh>
    <rPh sb="3" eb="5">
      <t>チョウシュウ</t>
    </rPh>
    <rPh sb="5" eb="7">
      <t>イタク</t>
    </rPh>
    <rPh sb="7" eb="8">
      <t>リョウ</t>
    </rPh>
    <phoneticPr fontId="3"/>
  </si>
  <si>
    <t>令和４年度下水道事業会計予算（款・項別）査定状況</t>
    <rPh sb="5" eb="6">
      <t>シタ</t>
    </rPh>
    <rPh sb="6" eb="8">
      <t>スイドウ</t>
    </rPh>
    <rPh sb="8" eb="10">
      <t>ジギョウ</t>
    </rPh>
    <rPh sb="10" eb="12">
      <t>カイケイ</t>
    </rPh>
    <rPh sb="12" eb="14">
      <t>ヨサン</t>
    </rPh>
    <rPh sb="15" eb="16">
      <t>カン</t>
    </rPh>
    <rPh sb="17" eb="18">
      <t>コウ</t>
    </rPh>
    <rPh sb="18" eb="19">
      <t>ベツ</t>
    </rPh>
    <rPh sb="20" eb="22">
      <t>サテイ</t>
    </rPh>
    <rPh sb="22" eb="24">
      <t>ジョウキョウ</t>
    </rPh>
    <phoneticPr fontId="3"/>
  </si>
  <si>
    <t>比較（Ｃ）－（Ａ）</t>
    <rPh sb="0" eb="2">
      <t>ヒカク</t>
    </rPh>
    <phoneticPr fontId="3"/>
  </si>
  <si>
    <t>比較（Ｃ）－（Ｂ）</t>
    <rPh sb="0" eb="2">
      <t>ヒカク</t>
    </rPh>
    <phoneticPr fontId="3"/>
  </si>
  <si>
    <t>令和３年度
予算額
（Ｄ）</t>
    <rPh sb="0" eb="2">
      <t>レイワ</t>
    </rPh>
    <rPh sb="3" eb="5">
      <t>ネンド</t>
    </rPh>
    <rPh sb="4" eb="5">
      <t>ド</t>
    </rPh>
    <rPh sb="6" eb="8">
      <t>ヨサン</t>
    </rPh>
    <rPh sb="8" eb="9">
      <t>ガク</t>
    </rPh>
    <phoneticPr fontId="3"/>
  </si>
  <si>
    <t>比較（Ｃ）－（Ｄ）</t>
    <rPh sb="0" eb="2">
      <t>ヒカク</t>
    </rPh>
    <phoneticPr fontId="3"/>
  </si>
  <si>
    <t>令和４年度下水道事業会計予算査定状況</t>
    <rPh sb="5" eb="6">
      <t>シタ</t>
    </rPh>
    <rPh sb="6" eb="8">
      <t>スイドウ</t>
    </rPh>
    <rPh sb="8" eb="10">
      <t>ジギョウ</t>
    </rPh>
    <rPh sb="10" eb="12">
      <t>カイケイ</t>
    </rPh>
    <rPh sb="12" eb="14">
      <t>ヨサン</t>
    </rPh>
    <rPh sb="14" eb="16">
      <t>サテイ</t>
    </rPh>
    <rPh sb="16" eb="18">
      <t>ジョウキョウ</t>
    </rPh>
    <phoneticPr fontId="3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</si>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</sst>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 &quot;;&quot;▲ &quot;#,##0&quot; &quot;"/>
    <numFmt numFmtId="177" formatCode="0.0%&quot; &quot;;&quot;▲ &quot;0.0%&quot; &quot;"/>
    <numFmt numFmtId="178" formatCode="#,##0_);[Red]\(#,##0\)"/>
    <numFmt numFmtId="179" formatCode="#,##0;&quot;▲ &quot;#,##0"/>
    <numFmt numFmtId="180" formatCode="#,##0;&quot;△ &quot;#,##0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vertical="center" wrapText="1"/>
    </xf>
    <xf numFmtId="49" fontId="4" fillId="0" borderId="0" xfId="1" applyNumberFormat="1" applyFont="1" applyAlignment="1"/>
    <xf numFmtId="0" fontId="4" fillId="0" borderId="0" xfId="0" applyFont="1" applyAlignment="1"/>
    <xf numFmtId="0" fontId="4" fillId="0" borderId="0" xfId="0" applyFont="1" applyBorder="1" applyAlignment="1"/>
    <xf numFmtId="176" fontId="4" fillId="0" borderId="0" xfId="1" applyNumberFormat="1" applyFont="1" applyAlignment="1">
      <alignment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Alignment="1"/>
    <xf numFmtId="177" fontId="4" fillId="0" borderId="0" xfId="1" applyNumberFormat="1" applyFont="1" applyAlignment="1">
      <alignment vertical="center"/>
    </xf>
    <xf numFmtId="177" fontId="5" fillId="2" borderId="10" xfId="0" applyNumberFormat="1" applyFont="1" applyFill="1" applyBorder="1" applyAlignment="1">
      <alignment horizontal="center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/>
    <xf numFmtId="177" fontId="4" fillId="0" borderId="0" xfId="1" applyNumberFormat="1" applyFont="1" applyAlignment="1">
      <alignment horizontal="right" vertical="center"/>
    </xf>
    <xf numFmtId="177" fontId="5" fillId="2" borderId="22" xfId="0" applyNumberFormat="1" applyFont="1" applyFill="1" applyBorder="1" applyAlignment="1">
      <alignment horizontal="center" vertical="center"/>
    </xf>
    <xf numFmtId="38" fontId="4" fillId="0" borderId="27" xfId="1" applyFont="1" applyBorder="1" applyAlignment="1">
      <alignment vertical="center"/>
    </xf>
    <xf numFmtId="177" fontId="4" fillId="0" borderId="28" xfId="1" applyNumberFormat="1" applyFont="1" applyBorder="1" applyAlignment="1">
      <alignment horizontal="right" vertical="center"/>
    </xf>
    <xf numFmtId="38" fontId="4" fillId="0" borderId="29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176" fontId="4" fillId="0" borderId="32" xfId="1" applyNumberFormat="1" applyFont="1" applyBorder="1" applyAlignment="1">
      <alignment vertical="center"/>
    </xf>
    <xf numFmtId="177" fontId="4" fillId="0" borderId="32" xfId="1" applyNumberFormat="1" applyFont="1" applyBorder="1" applyAlignment="1">
      <alignment horizontal="right" vertical="center"/>
    </xf>
    <xf numFmtId="177" fontId="4" fillId="0" borderId="33" xfId="1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38" fontId="4" fillId="0" borderId="0" xfId="1" applyFont="1" applyBorder="1" applyAlignment="1">
      <alignment horizontal="distributed" vertical="center" wrapText="1"/>
    </xf>
    <xf numFmtId="49" fontId="4" fillId="0" borderId="0" xfId="1" applyNumberFormat="1" applyFont="1" applyAlignment="1">
      <alignment wrapText="1"/>
    </xf>
    <xf numFmtId="176" fontId="4" fillId="3" borderId="21" xfId="0" applyNumberFormat="1" applyFont="1" applyFill="1" applyBorder="1" applyAlignment="1">
      <alignment horizontal="right" vertical="center"/>
    </xf>
    <xf numFmtId="176" fontId="4" fillId="3" borderId="9" xfId="1" applyNumberFormat="1" applyFont="1" applyFill="1" applyBorder="1" applyAlignment="1">
      <alignment vertical="center"/>
    </xf>
    <xf numFmtId="177" fontId="4" fillId="3" borderId="28" xfId="1" applyNumberFormat="1" applyFont="1" applyFill="1" applyBorder="1" applyAlignment="1">
      <alignment vertical="center"/>
    </xf>
    <xf numFmtId="177" fontId="4" fillId="3" borderId="28" xfId="1" applyNumberFormat="1" applyFont="1" applyFill="1" applyBorder="1" applyAlignment="1">
      <alignment horizontal="center" vertical="center"/>
    </xf>
    <xf numFmtId="176" fontId="4" fillId="3" borderId="34" xfId="0" applyNumberFormat="1" applyFont="1" applyFill="1" applyBorder="1" applyAlignment="1">
      <alignment horizontal="right" vertical="center"/>
    </xf>
    <xf numFmtId="176" fontId="4" fillId="3" borderId="32" xfId="1" applyNumberFormat="1" applyFont="1" applyFill="1" applyBorder="1" applyAlignment="1">
      <alignment vertical="center"/>
    </xf>
    <xf numFmtId="177" fontId="4" fillId="3" borderId="33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 wrapText="1" shrinkToFit="1"/>
    </xf>
    <xf numFmtId="49" fontId="4" fillId="0" borderId="2" xfId="0" applyNumberFormat="1" applyFont="1" applyBorder="1" applyAlignment="1">
      <alignment vertical="center" wrapText="1" shrinkToFit="1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 wrapText="1" shrinkToFit="1"/>
    </xf>
    <xf numFmtId="49" fontId="4" fillId="0" borderId="5" xfId="0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vertical="center" wrapText="1" shrinkToFi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Fill="1" applyBorder="1" applyAlignment="1">
      <alignment wrapText="1" shrinkToFit="1"/>
    </xf>
    <xf numFmtId="49" fontId="4" fillId="0" borderId="0" xfId="0" applyNumberFormat="1" applyFont="1" applyBorder="1" applyAlignment="1">
      <alignment vertical="center" wrapText="1" shrinkToFit="1"/>
    </xf>
    <xf numFmtId="49" fontId="4" fillId="0" borderId="2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 shrinkToFit="1"/>
    </xf>
    <xf numFmtId="49" fontId="4" fillId="0" borderId="12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4" fillId="0" borderId="12" xfId="0" applyNumberFormat="1" applyFont="1" applyFill="1" applyBorder="1" applyAlignment="1">
      <alignment vertical="center" wrapText="1" shrinkToFit="1"/>
    </xf>
    <xf numFmtId="49" fontId="4" fillId="0" borderId="6" xfId="0" applyNumberFormat="1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vertical="center" wrapText="1" shrinkToFit="1"/>
    </xf>
    <xf numFmtId="176" fontId="4" fillId="0" borderId="0" xfId="0" applyNumberFormat="1" applyFont="1" applyAlignment="1"/>
    <xf numFmtId="176" fontId="4" fillId="0" borderId="0" xfId="0" applyNumberFormat="1" applyFont="1" applyAlignment="1">
      <alignment horizontal="center"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top"/>
    </xf>
    <xf numFmtId="176" fontId="4" fillId="0" borderId="1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0" xfId="0" applyNumberFormat="1" applyFont="1" applyBorder="1" applyAlignment="1"/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Border="1" applyAlignment="1">
      <alignment horizontal="left"/>
    </xf>
    <xf numFmtId="176" fontId="4" fillId="3" borderId="8" xfId="0" applyNumberFormat="1" applyFont="1" applyFill="1" applyBorder="1" applyAlignment="1">
      <alignment horizontal="right" vertical="center"/>
    </xf>
    <xf numFmtId="176" fontId="4" fillId="0" borderId="13" xfId="0" applyNumberFormat="1" applyFont="1" applyBorder="1" applyAlignment="1"/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/>
    <xf numFmtId="177" fontId="4" fillId="0" borderId="0" xfId="0" applyNumberFormat="1" applyFont="1" applyAlignment="1">
      <alignment horizontal="center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/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left"/>
    </xf>
    <xf numFmtId="177" fontId="4" fillId="0" borderId="0" xfId="0" applyNumberFormat="1" applyFont="1" applyFill="1" applyBorder="1" applyAlignment="1">
      <alignment vertical="center"/>
    </xf>
    <xf numFmtId="177" fontId="4" fillId="3" borderId="22" xfId="0" applyNumberFormat="1" applyFont="1" applyFill="1" applyBorder="1" applyAlignment="1">
      <alignment vertical="center"/>
    </xf>
    <xf numFmtId="176" fontId="4" fillId="3" borderId="37" xfId="0" applyNumberFormat="1" applyFont="1" applyFill="1" applyBorder="1" applyAlignment="1">
      <alignment horizontal="right" vertical="center"/>
    </xf>
    <xf numFmtId="177" fontId="4" fillId="3" borderId="38" xfId="0" applyNumberFormat="1" applyFont="1" applyFill="1" applyBorder="1" applyAlignment="1">
      <alignment vertical="center"/>
    </xf>
    <xf numFmtId="49" fontId="4" fillId="0" borderId="27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 wrapText="1" shrinkToFit="1"/>
    </xf>
    <xf numFmtId="49" fontId="4" fillId="0" borderId="29" xfId="0" applyNumberFormat="1" applyFont="1" applyBorder="1" applyAlignment="1">
      <alignment vertical="center"/>
    </xf>
    <xf numFmtId="0" fontId="4" fillId="0" borderId="28" xfId="0" applyFont="1" applyBorder="1" applyAlignment="1">
      <alignment vertical="center" wrapText="1" shrinkToFit="1"/>
    </xf>
    <xf numFmtId="49" fontId="4" fillId="0" borderId="39" xfId="0" applyNumberFormat="1" applyFont="1" applyBorder="1" applyAlignment="1">
      <alignment vertical="center"/>
    </xf>
    <xf numFmtId="49" fontId="4" fillId="0" borderId="40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vertical="center"/>
    </xf>
    <xf numFmtId="0" fontId="4" fillId="0" borderId="36" xfId="0" applyFont="1" applyBorder="1" applyAlignment="1">
      <alignment vertical="center" wrapText="1" shrinkToFit="1"/>
    </xf>
    <xf numFmtId="176" fontId="4" fillId="0" borderId="40" xfId="0" applyNumberFormat="1" applyFont="1" applyBorder="1" applyAlignment="1">
      <alignment vertical="center"/>
    </xf>
    <xf numFmtId="0" fontId="4" fillId="0" borderId="42" xfId="0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6" xfId="0" applyNumberFormat="1" applyFont="1" applyBorder="1" applyAlignment="1">
      <alignment vertical="center" wrapText="1" shrinkToFit="1"/>
    </xf>
    <xf numFmtId="177" fontId="4" fillId="0" borderId="5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 wrapText="1" shrinkToFit="1"/>
    </xf>
    <xf numFmtId="177" fontId="4" fillId="0" borderId="8" xfId="0" applyNumberFormat="1" applyFont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right" vertical="center"/>
    </xf>
    <xf numFmtId="0" fontId="4" fillId="0" borderId="45" xfId="0" applyFont="1" applyBorder="1" applyAlignment="1">
      <alignment vertical="center" wrapText="1" shrinkToFit="1"/>
    </xf>
    <xf numFmtId="0" fontId="4" fillId="0" borderId="46" xfId="0" applyFont="1" applyBorder="1" applyAlignment="1">
      <alignment vertical="center" wrapText="1" shrinkToFit="1"/>
    </xf>
    <xf numFmtId="177" fontId="4" fillId="0" borderId="22" xfId="0" applyNumberFormat="1" applyFont="1" applyBorder="1" applyAlignment="1">
      <alignment horizontal="right" vertical="center"/>
    </xf>
    <xf numFmtId="49" fontId="4" fillId="0" borderId="47" xfId="0" applyNumberFormat="1" applyFont="1" applyBorder="1" applyAlignment="1">
      <alignment vertical="center" wrapText="1" shrinkToFit="1"/>
    </xf>
    <xf numFmtId="177" fontId="4" fillId="0" borderId="38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47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vertical="center" wrapText="1" shrinkToFit="1"/>
    </xf>
    <xf numFmtId="177" fontId="4" fillId="0" borderId="44" xfId="0" applyNumberFormat="1" applyFont="1" applyBorder="1" applyAlignment="1">
      <alignment horizontal="right" vertical="center"/>
    </xf>
    <xf numFmtId="49" fontId="4" fillId="0" borderId="27" xfId="0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vertical="center"/>
    </xf>
    <xf numFmtId="177" fontId="4" fillId="0" borderId="22" xfId="0" applyNumberFormat="1" applyFont="1" applyBorder="1" applyAlignment="1">
      <alignment horizontal="center" vertical="center"/>
    </xf>
    <xf numFmtId="49" fontId="4" fillId="0" borderId="26" xfId="0" applyNumberFormat="1" applyFont="1" applyFill="1" applyBorder="1" applyAlignment="1">
      <alignment vertical="center"/>
    </xf>
    <xf numFmtId="178" fontId="4" fillId="0" borderId="8" xfId="0" applyNumberFormat="1" applyFont="1" applyBorder="1" applyAlignment="1">
      <alignment vertical="center"/>
    </xf>
    <xf numFmtId="176" fontId="8" fillId="3" borderId="21" xfId="0" applyNumberFormat="1" applyFont="1" applyFill="1" applyBorder="1" applyAlignment="1">
      <alignment horizontal="right" vertical="center"/>
    </xf>
    <xf numFmtId="177" fontId="4" fillId="3" borderId="44" xfId="0" applyNumberFormat="1" applyFont="1" applyFill="1" applyBorder="1" applyAlignment="1">
      <alignment horizontal="right" vertical="center"/>
    </xf>
    <xf numFmtId="177" fontId="4" fillId="3" borderId="22" xfId="0" applyNumberFormat="1" applyFont="1" applyFill="1" applyBorder="1" applyAlignment="1">
      <alignment horizontal="right" vertical="center"/>
    </xf>
    <xf numFmtId="177" fontId="4" fillId="3" borderId="38" xfId="0" applyNumberFormat="1" applyFont="1" applyFill="1" applyBorder="1" applyAlignment="1">
      <alignment horizontal="right" vertical="center"/>
    </xf>
    <xf numFmtId="179" fontId="4" fillId="3" borderId="21" xfId="0" applyNumberFormat="1" applyFont="1" applyFill="1" applyBorder="1" applyAlignment="1">
      <alignment horizontal="right" vertical="center"/>
    </xf>
    <xf numFmtId="179" fontId="4" fillId="3" borderId="43" xfId="0" applyNumberFormat="1" applyFont="1" applyFill="1" applyBorder="1" applyAlignment="1">
      <alignment horizontal="right" vertical="center"/>
    </xf>
    <xf numFmtId="180" fontId="4" fillId="3" borderId="21" xfId="0" applyNumberFormat="1" applyFont="1" applyFill="1" applyBorder="1" applyAlignment="1">
      <alignment horizontal="right" vertical="center"/>
    </xf>
    <xf numFmtId="180" fontId="4" fillId="3" borderId="43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vertical="center" shrinkToFit="1"/>
    </xf>
    <xf numFmtId="177" fontId="4" fillId="3" borderId="22" xfId="0" applyNumberFormat="1" applyFont="1" applyFill="1" applyBorder="1" applyAlignment="1">
      <alignment horizontal="center" vertical="center"/>
    </xf>
    <xf numFmtId="177" fontId="4" fillId="0" borderId="28" xfId="1" applyNumberFormat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 justifyLastLine="1"/>
    </xf>
    <xf numFmtId="0" fontId="4" fillId="2" borderId="36" xfId="0" applyFont="1" applyFill="1" applyBorder="1" applyAlignment="1">
      <alignment horizontal="center" vertical="center" wrapText="1" justifyLastLine="1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FABF8F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view="pageBreakPreview" zoomScale="70" zoomScaleNormal="70" zoomScaleSheetLayoutView="70" workbookViewId="0">
      <selection activeCell="A5" sqref="A5:B6"/>
    </sheetView>
  </sheetViews>
  <sheetFormatPr defaultRowHeight="12" x14ac:dyDescent="0.15"/>
  <cols>
    <col min="1" max="1" width="2" style="1" customWidth="1"/>
    <col min="2" max="3" width="13.625" style="2" customWidth="1"/>
    <col min="4" max="7" width="15.625" style="6" customWidth="1"/>
    <col min="8" max="8" width="12.625" style="11" customWidth="1"/>
    <col min="9" max="9" width="15.625" style="6" customWidth="1"/>
    <col min="10" max="10" width="12.625" style="11" customWidth="1"/>
    <col min="11" max="12" width="15.625" style="6" customWidth="1"/>
    <col min="13" max="13" width="12.625" style="11" customWidth="1"/>
    <col min="14" max="14" width="3.125" style="1" customWidth="1"/>
    <col min="15" max="16384" width="9" style="1"/>
  </cols>
  <sheetData>
    <row r="1" spans="1:13" ht="17.25" x14ac:dyDescent="0.15">
      <c r="A1" s="179" t="s">
        <v>182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15">
      <c r="M2" s="16"/>
    </row>
    <row r="3" spans="1:13" x14ac:dyDescent="0.15">
      <c r="A3" s="159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12.75" thickBot="1" x14ac:dyDescent="0.2">
      <c r="B4" s="2" t="s">
        <v>1</v>
      </c>
      <c r="M4" s="16" t="s">
        <v>2</v>
      </c>
    </row>
    <row r="5" spans="1:13" ht="20.100000000000001" customHeight="1" x14ac:dyDescent="0.15">
      <c r="A5" s="160" t="s">
        <v>3</v>
      </c>
      <c r="B5" s="161"/>
      <c r="C5" s="164" t="s">
        <v>4</v>
      </c>
      <c r="D5" s="166" t="s">
        <v>155</v>
      </c>
      <c r="E5" s="166" t="s">
        <v>156</v>
      </c>
      <c r="F5" s="166" t="s">
        <v>157</v>
      </c>
      <c r="G5" s="168" t="s">
        <v>183</v>
      </c>
      <c r="H5" s="169"/>
      <c r="I5" s="170" t="s">
        <v>184</v>
      </c>
      <c r="J5" s="171"/>
      <c r="K5" s="172" t="s">
        <v>185</v>
      </c>
      <c r="L5" s="174" t="s">
        <v>186</v>
      </c>
      <c r="M5" s="175"/>
    </row>
    <row r="6" spans="1:13" ht="20.100000000000001" customHeight="1" x14ac:dyDescent="0.15">
      <c r="A6" s="162"/>
      <c r="B6" s="163"/>
      <c r="C6" s="165"/>
      <c r="D6" s="167"/>
      <c r="E6" s="167"/>
      <c r="F6" s="167"/>
      <c r="G6" s="7"/>
      <c r="H6" s="12" t="s">
        <v>5</v>
      </c>
      <c r="I6" s="7"/>
      <c r="J6" s="17" t="s">
        <v>5</v>
      </c>
      <c r="K6" s="173"/>
      <c r="L6" s="7"/>
      <c r="M6" s="17" t="s">
        <v>5</v>
      </c>
    </row>
    <row r="7" spans="1:13" ht="27.95" customHeight="1" x14ac:dyDescent="0.15">
      <c r="A7" s="18">
        <v>1</v>
      </c>
      <c r="B7" s="25" t="s">
        <v>6</v>
      </c>
      <c r="C7" s="26"/>
      <c r="D7" s="8">
        <f>SUM(D8:D10)</f>
        <v>3818683</v>
      </c>
      <c r="E7" s="8">
        <f>SUM(E8:E10)</f>
        <v>3808573</v>
      </c>
      <c r="F7" s="8">
        <f>SUM(F8:F10)</f>
        <v>3796576</v>
      </c>
      <c r="G7" s="8">
        <f>F7-D7</f>
        <v>-22107</v>
      </c>
      <c r="H7" s="13">
        <f>G7/D7</f>
        <v>-5.7891686741214183E-3</v>
      </c>
      <c r="I7" s="8">
        <f>F7-E7</f>
        <v>-11997</v>
      </c>
      <c r="J7" s="19">
        <f>I7/E7</f>
        <v>-3.1499987003006111E-3</v>
      </c>
      <c r="K7" s="32">
        <f>SUM(K8:K10)</f>
        <v>3770538</v>
      </c>
      <c r="L7" s="33">
        <f>F7-K7</f>
        <v>26038</v>
      </c>
      <c r="M7" s="34">
        <f>L7/K7</f>
        <v>6.9056458256089711E-3</v>
      </c>
    </row>
    <row r="8" spans="1:13" ht="27.95" customHeight="1" x14ac:dyDescent="0.15">
      <c r="A8" s="20"/>
      <c r="B8" s="27" t="s">
        <v>7</v>
      </c>
      <c r="C8" s="26" t="s">
        <v>8</v>
      </c>
      <c r="D8" s="8">
        <f>'最終査定（３条＋４条）'!G8</f>
        <v>1838660</v>
      </c>
      <c r="E8" s="8">
        <f>'最終査定（３条＋４条）'!H8</f>
        <v>1848327</v>
      </c>
      <c r="F8" s="8">
        <f>'最終査定（３条＋４条）'!I8</f>
        <v>1849568</v>
      </c>
      <c r="G8" s="8">
        <f t="shared" ref="G8:G10" si="0">F8-D8</f>
        <v>10908</v>
      </c>
      <c r="H8" s="13">
        <f t="shared" ref="H8:H15" si="1">G8/D8</f>
        <v>5.9325813364080361E-3</v>
      </c>
      <c r="I8" s="8">
        <f t="shared" ref="I8:I10" si="2">F8-E8</f>
        <v>1241</v>
      </c>
      <c r="J8" s="19">
        <f t="shared" ref="J8:J10" si="3">I8/E8</f>
        <v>6.7141799043134685E-4</v>
      </c>
      <c r="K8" s="32">
        <f>'最終査定（３条＋４条）'!N8</f>
        <v>1812589</v>
      </c>
      <c r="L8" s="33">
        <f t="shared" ref="L8:L10" si="4">F8-K8</f>
        <v>36979</v>
      </c>
      <c r="M8" s="34">
        <f t="shared" ref="M8:M14" si="5">L8/K8</f>
        <v>2.0401205127031002E-2</v>
      </c>
    </row>
    <row r="9" spans="1:13" ht="27.95" customHeight="1" x14ac:dyDescent="0.15">
      <c r="A9" s="20"/>
      <c r="B9" s="27"/>
      <c r="C9" s="26" t="s">
        <v>9</v>
      </c>
      <c r="D9" s="8">
        <f>'最終査定（３条＋４条）'!G12</f>
        <v>1980022</v>
      </c>
      <c r="E9" s="8">
        <f>'最終査定（３条＋４条）'!H12</f>
        <v>1960245</v>
      </c>
      <c r="F9" s="8">
        <f>'最終査定（３条＋４条）'!I12</f>
        <v>1947007</v>
      </c>
      <c r="G9" s="8">
        <f t="shared" si="0"/>
        <v>-33015</v>
      </c>
      <c r="H9" s="13">
        <f t="shared" si="1"/>
        <v>-1.6674057156940682E-2</v>
      </c>
      <c r="I9" s="8">
        <f t="shared" si="2"/>
        <v>-13238</v>
      </c>
      <c r="J9" s="19">
        <f t="shared" si="3"/>
        <v>-6.7532374779683156E-3</v>
      </c>
      <c r="K9" s="32">
        <f>'最終査定（３条＋４条）'!N12</f>
        <v>1957948</v>
      </c>
      <c r="L9" s="33">
        <f t="shared" si="4"/>
        <v>-10941</v>
      </c>
      <c r="M9" s="34">
        <f t="shared" si="5"/>
        <v>-5.5879931438424313E-3</v>
      </c>
    </row>
    <row r="10" spans="1:13" ht="27.95" customHeight="1" x14ac:dyDescent="0.15">
      <c r="A10" s="21"/>
      <c r="B10" s="28"/>
      <c r="C10" s="26" t="s">
        <v>10</v>
      </c>
      <c r="D10" s="8">
        <f>'最終査定（３条＋４条）'!G17</f>
        <v>1</v>
      </c>
      <c r="E10" s="8">
        <f>'最終査定（３条＋４条）'!H17</f>
        <v>1</v>
      </c>
      <c r="F10" s="8">
        <f>'最終査定（３条＋４条）'!I17</f>
        <v>1</v>
      </c>
      <c r="G10" s="8">
        <f t="shared" si="0"/>
        <v>0</v>
      </c>
      <c r="H10" s="13">
        <f t="shared" si="1"/>
        <v>0</v>
      </c>
      <c r="I10" s="8">
        <f t="shared" si="2"/>
        <v>0</v>
      </c>
      <c r="J10" s="19">
        <f t="shared" si="3"/>
        <v>0</v>
      </c>
      <c r="K10" s="32">
        <f>'最終査定（３条＋４条）'!N17</f>
        <v>1</v>
      </c>
      <c r="L10" s="33">
        <f t="shared" si="4"/>
        <v>0</v>
      </c>
      <c r="M10" s="34">
        <f t="shared" si="5"/>
        <v>0</v>
      </c>
    </row>
    <row r="11" spans="1:13" ht="27.95" customHeight="1" x14ac:dyDescent="0.15">
      <c r="A11" s="18">
        <v>2</v>
      </c>
      <c r="B11" s="25" t="s">
        <v>11</v>
      </c>
      <c r="C11" s="26"/>
      <c r="D11" s="8">
        <f>SUM(D12:D14)</f>
        <v>622909</v>
      </c>
      <c r="E11" s="8">
        <f>SUM(E12:E14)</f>
        <v>583754</v>
      </c>
      <c r="F11" s="8">
        <f>SUM(F12:F14)</f>
        <v>599569</v>
      </c>
      <c r="G11" s="8">
        <f>F11-D11</f>
        <v>-23340</v>
      </c>
      <c r="H11" s="13">
        <f t="shared" si="1"/>
        <v>-3.7469357482393092E-2</v>
      </c>
      <c r="I11" s="8">
        <f>F11-E11</f>
        <v>15815</v>
      </c>
      <c r="J11" s="19">
        <f>I11/E11</f>
        <v>2.7091891447424771E-2</v>
      </c>
      <c r="K11" s="32">
        <f>SUM(K12:K14)</f>
        <v>687977</v>
      </c>
      <c r="L11" s="33">
        <f>F11-K11</f>
        <v>-88408</v>
      </c>
      <c r="M11" s="34">
        <f t="shared" si="5"/>
        <v>-0.1285042959284976</v>
      </c>
    </row>
    <row r="12" spans="1:13" ht="27.95" customHeight="1" x14ac:dyDescent="0.15">
      <c r="A12" s="20"/>
      <c r="B12" s="27" t="s">
        <v>7</v>
      </c>
      <c r="C12" s="26" t="s">
        <v>8</v>
      </c>
      <c r="D12" s="8">
        <f>'最終査定（３条＋４条）'!G20</f>
        <v>157026</v>
      </c>
      <c r="E12" s="8">
        <f>'最終査定（３条＋４条）'!H20</f>
        <v>157026</v>
      </c>
      <c r="F12" s="8">
        <f>'最終査定（３条＋４条）'!I20</f>
        <v>157026</v>
      </c>
      <c r="G12" s="8">
        <f t="shared" ref="G12:G15" si="6">F12-D12</f>
        <v>0</v>
      </c>
      <c r="H12" s="13">
        <f t="shared" si="1"/>
        <v>0</v>
      </c>
      <c r="I12" s="8">
        <f t="shared" ref="I12:I14" si="7">F12-E12</f>
        <v>0</v>
      </c>
      <c r="J12" s="19">
        <f t="shared" ref="J12:J15" si="8">I12/E12</f>
        <v>0</v>
      </c>
      <c r="K12" s="32">
        <f>'最終査定（３条＋４条）'!N20</f>
        <v>157110</v>
      </c>
      <c r="L12" s="33">
        <f t="shared" ref="L12:L15" si="9">F12-K12</f>
        <v>-84</v>
      </c>
      <c r="M12" s="34">
        <f t="shared" si="5"/>
        <v>-5.3465724651518046E-4</v>
      </c>
    </row>
    <row r="13" spans="1:13" ht="27.95" customHeight="1" x14ac:dyDescent="0.15">
      <c r="A13" s="20"/>
      <c r="B13" s="27"/>
      <c r="C13" s="26" t="s">
        <v>9</v>
      </c>
      <c r="D13" s="8">
        <f>'最終査定（３条＋４条）'!G22</f>
        <v>465882</v>
      </c>
      <c r="E13" s="8">
        <f>'最終査定（３条＋４条）'!H22</f>
        <v>426727</v>
      </c>
      <c r="F13" s="8">
        <f>'最終査定（３条＋４条）'!I22</f>
        <v>442542</v>
      </c>
      <c r="G13" s="8">
        <f t="shared" si="6"/>
        <v>-23340</v>
      </c>
      <c r="H13" s="13">
        <f t="shared" si="1"/>
        <v>-5.0098522801911211E-2</v>
      </c>
      <c r="I13" s="8">
        <f t="shared" si="7"/>
        <v>15815</v>
      </c>
      <c r="J13" s="19">
        <f t="shared" si="8"/>
        <v>3.706116556955618E-2</v>
      </c>
      <c r="K13" s="32">
        <f>'最終査定（３条＋４条）'!N22</f>
        <v>530866</v>
      </c>
      <c r="L13" s="33">
        <f t="shared" si="9"/>
        <v>-88324</v>
      </c>
      <c r="M13" s="34">
        <f t="shared" si="5"/>
        <v>-0.1663772025332193</v>
      </c>
    </row>
    <row r="14" spans="1:13" ht="27.95" customHeight="1" x14ac:dyDescent="0.15">
      <c r="A14" s="21"/>
      <c r="B14" s="28"/>
      <c r="C14" s="26" t="s">
        <v>10</v>
      </c>
      <c r="D14" s="8">
        <f>'最終査定（３条＋４条）'!G27</f>
        <v>1</v>
      </c>
      <c r="E14" s="8">
        <f>'最終査定（３条＋４条）'!H27</f>
        <v>1</v>
      </c>
      <c r="F14" s="8">
        <f>'最終査定（３条＋４条）'!I27</f>
        <v>1</v>
      </c>
      <c r="G14" s="8">
        <f t="shared" si="6"/>
        <v>0</v>
      </c>
      <c r="H14" s="13">
        <f t="shared" si="1"/>
        <v>0</v>
      </c>
      <c r="I14" s="8">
        <f t="shared" si="7"/>
        <v>0</v>
      </c>
      <c r="J14" s="19">
        <f t="shared" si="8"/>
        <v>0</v>
      </c>
      <c r="K14" s="32">
        <f>'最終査定（３条＋４条）'!N27</f>
        <v>1</v>
      </c>
      <c r="L14" s="33">
        <f t="shared" si="9"/>
        <v>0</v>
      </c>
      <c r="M14" s="34">
        <f t="shared" si="5"/>
        <v>0</v>
      </c>
    </row>
    <row r="15" spans="1:13" ht="27.95" customHeight="1" thickBot="1" x14ac:dyDescent="0.2">
      <c r="A15" s="176" t="s">
        <v>12</v>
      </c>
      <c r="B15" s="177"/>
      <c r="C15" s="178"/>
      <c r="D15" s="22">
        <f>D7+D11</f>
        <v>4441592</v>
      </c>
      <c r="E15" s="22">
        <f t="shared" ref="E15" si="10">E7+E11</f>
        <v>4392327</v>
      </c>
      <c r="F15" s="22">
        <f>F7+F11</f>
        <v>4396145</v>
      </c>
      <c r="G15" s="22">
        <f t="shared" si="6"/>
        <v>-45447</v>
      </c>
      <c r="H15" s="23">
        <f t="shared" si="1"/>
        <v>-1.0232141988728367E-2</v>
      </c>
      <c r="I15" s="22">
        <f>F15-E15</f>
        <v>3818</v>
      </c>
      <c r="J15" s="24">
        <f t="shared" si="8"/>
        <v>8.6924311418525989E-4</v>
      </c>
      <c r="K15" s="36">
        <f>K7+K11</f>
        <v>4458515</v>
      </c>
      <c r="L15" s="37">
        <f t="shared" si="9"/>
        <v>-62370</v>
      </c>
      <c r="M15" s="38">
        <f t="shared" ref="M15" si="11">L15/K15</f>
        <v>-1.3988962692735137E-2</v>
      </c>
    </row>
    <row r="16" spans="1:13" x14ac:dyDescent="0.15">
      <c r="B16" s="29"/>
      <c r="C16" s="30"/>
      <c r="D16" s="9"/>
      <c r="E16" s="9"/>
      <c r="F16" s="9"/>
      <c r="G16" s="9"/>
      <c r="H16" s="14"/>
      <c r="I16" s="9"/>
      <c r="J16" s="14"/>
      <c r="K16" s="9"/>
      <c r="L16" s="9"/>
      <c r="M16" s="14"/>
    </row>
    <row r="17" spans="1:13" ht="12.75" thickBot="1" x14ac:dyDescent="0.2">
      <c r="B17" s="2" t="s">
        <v>13</v>
      </c>
      <c r="M17" s="16" t="s">
        <v>2</v>
      </c>
    </row>
    <row r="18" spans="1:13" ht="20.100000000000001" customHeight="1" x14ac:dyDescent="0.15">
      <c r="A18" s="160" t="s">
        <v>3</v>
      </c>
      <c r="B18" s="161"/>
      <c r="C18" s="164" t="s">
        <v>4</v>
      </c>
      <c r="D18" s="166" t="s">
        <v>155</v>
      </c>
      <c r="E18" s="166" t="s">
        <v>156</v>
      </c>
      <c r="F18" s="166" t="s">
        <v>157</v>
      </c>
      <c r="G18" s="168" t="s">
        <v>183</v>
      </c>
      <c r="H18" s="169"/>
      <c r="I18" s="170" t="s">
        <v>184</v>
      </c>
      <c r="J18" s="171"/>
      <c r="K18" s="172" t="s">
        <v>185</v>
      </c>
      <c r="L18" s="174" t="s">
        <v>186</v>
      </c>
      <c r="M18" s="175"/>
    </row>
    <row r="19" spans="1:13" ht="20.100000000000001" customHeight="1" x14ac:dyDescent="0.15">
      <c r="A19" s="162"/>
      <c r="B19" s="163"/>
      <c r="C19" s="165"/>
      <c r="D19" s="167"/>
      <c r="E19" s="167"/>
      <c r="F19" s="167"/>
      <c r="G19" s="7"/>
      <c r="H19" s="12" t="s">
        <v>5</v>
      </c>
      <c r="I19" s="7"/>
      <c r="J19" s="17" t="s">
        <v>5</v>
      </c>
      <c r="K19" s="173"/>
      <c r="L19" s="7"/>
      <c r="M19" s="17" t="s">
        <v>5</v>
      </c>
    </row>
    <row r="20" spans="1:13" ht="27.95" customHeight="1" x14ac:dyDescent="0.15">
      <c r="A20" s="18">
        <v>1</v>
      </c>
      <c r="B20" s="25" t="s">
        <v>6</v>
      </c>
      <c r="C20" s="26"/>
      <c r="D20" s="8">
        <f>SUM(D21:D24)</f>
        <v>3759372</v>
      </c>
      <c r="E20" s="8">
        <f>SUM(E21:E24)</f>
        <v>3755469</v>
      </c>
      <c r="F20" s="8">
        <f>SUM(F21:F24)</f>
        <v>3744901</v>
      </c>
      <c r="G20" s="8">
        <f>F20-D20</f>
        <v>-14471</v>
      </c>
      <c r="H20" s="13">
        <f>G20/D20</f>
        <v>-3.8493131299589399E-3</v>
      </c>
      <c r="I20" s="8">
        <f>F20-E20</f>
        <v>-10568</v>
      </c>
      <c r="J20" s="19">
        <f>I20/E20</f>
        <v>-2.8140293529250273E-3</v>
      </c>
      <c r="K20" s="32">
        <f>SUM(K21:K24)</f>
        <v>3736950</v>
      </c>
      <c r="L20" s="33">
        <f>F20-K20</f>
        <v>7951</v>
      </c>
      <c r="M20" s="34">
        <f>L20/K20</f>
        <v>2.1276709616130803E-3</v>
      </c>
    </row>
    <row r="21" spans="1:13" ht="27.95" customHeight="1" x14ac:dyDescent="0.15">
      <c r="A21" s="20"/>
      <c r="B21" s="27" t="s">
        <v>14</v>
      </c>
      <c r="C21" s="26" t="s">
        <v>15</v>
      </c>
      <c r="D21" s="8">
        <f>'最終査定（３条＋４条）'!G36</f>
        <v>3540238</v>
      </c>
      <c r="E21" s="8">
        <f>'最終査定（３条＋４条）'!H36</f>
        <v>3542078</v>
      </c>
      <c r="F21" s="8">
        <f>'最終査定（３条＋４条）'!I36</f>
        <v>3529000</v>
      </c>
      <c r="G21" s="8">
        <f t="shared" ref="G21:G24" si="12">F21-D21</f>
        <v>-11238</v>
      </c>
      <c r="H21" s="13">
        <f t="shared" ref="H21:H30" si="13">G21/D21</f>
        <v>-3.1743628535708616E-3</v>
      </c>
      <c r="I21" s="8">
        <f t="shared" ref="I21:I24" si="14">F21-E21</f>
        <v>-13078</v>
      </c>
      <c r="J21" s="19">
        <f t="shared" ref="J21:J24" si="15">I21/E21</f>
        <v>-3.6921829502342975E-3</v>
      </c>
      <c r="K21" s="32">
        <f>'最終査定（３条＋４条）'!N36</f>
        <v>3496288</v>
      </c>
      <c r="L21" s="33">
        <f t="shared" ref="L21:L24" si="16">F21-K21</f>
        <v>32712</v>
      </c>
      <c r="M21" s="34">
        <f t="shared" ref="M21:M29" si="17">L21/K21</f>
        <v>9.3562086418510146E-3</v>
      </c>
    </row>
    <row r="22" spans="1:13" ht="27.95" customHeight="1" x14ac:dyDescent="0.15">
      <c r="A22" s="20"/>
      <c r="B22" s="27"/>
      <c r="C22" s="26" t="s">
        <v>16</v>
      </c>
      <c r="D22" s="8">
        <f>'最終査定（３条＋４条）'!G48</f>
        <v>213834</v>
      </c>
      <c r="E22" s="8">
        <f>'最終査定（３条＋４条）'!H48</f>
        <v>208091</v>
      </c>
      <c r="F22" s="8">
        <f>'最終査定（３条＋４条）'!I48</f>
        <v>210601</v>
      </c>
      <c r="G22" s="8">
        <f t="shared" si="12"/>
        <v>-3233</v>
      </c>
      <c r="H22" s="13">
        <f t="shared" si="13"/>
        <v>-1.5119204616665263E-2</v>
      </c>
      <c r="I22" s="8">
        <f t="shared" si="14"/>
        <v>2510</v>
      </c>
      <c r="J22" s="19">
        <f t="shared" si="15"/>
        <v>1.2062030553940343E-2</v>
      </c>
      <c r="K22" s="32">
        <f>'最終査定（３条＋４条）'!N48</f>
        <v>235362</v>
      </c>
      <c r="L22" s="33">
        <f t="shared" si="16"/>
        <v>-24761</v>
      </c>
      <c r="M22" s="34">
        <f t="shared" si="17"/>
        <v>-0.10520389867523219</v>
      </c>
    </row>
    <row r="23" spans="1:13" ht="27.95" customHeight="1" x14ac:dyDescent="0.15">
      <c r="A23" s="20"/>
      <c r="B23" s="27"/>
      <c r="C23" s="26" t="s">
        <v>17</v>
      </c>
      <c r="D23" s="8">
        <f>'最終査定（３条＋４条）'!G51</f>
        <v>300</v>
      </c>
      <c r="E23" s="8">
        <f>'最終査定（３条＋４条）'!H51</f>
        <v>300</v>
      </c>
      <c r="F23" s="8">
        <f>'最終査定（３条＋４条）'!I51</f>
        <v>300</v>
      </c>
      <c r="G23" s="8">
        <f t="shared" si="12"/>
        <v>0</v>
      </c>
      <c r="H23" s="13">
        <f t="shared" si="13"/>
        <v>0</v>
      </c>
      <c r="I23" s="8">
        <f t="shared" si="14"/>
        <v>0</v>
      </c>
      <c r="J23" s="19">
        <f t="shared" si="15"/>
        <v>0</v>
      </c>
      <c r="K23" s="32">
        <f>'最終査定（３条＋４条）'!N51</f>
        <v>300</v>
      </c>
      <c r="L23" s="33">
        <f t="shared" si="16"/>
        <v>0</v>
      </c>
      <c r="M23" s="34">
        <f t="shared" si="17"/>
        <v>0</v>
      </c>
    </row>
    <row r="24" spans="1:13" ht="27.95" customHeight="1" x14ac:dyDescent="0.15">
      <c r="A24" s="21"/>
      <c r="B24" s="28"/>
      <c r="C24" s="26" t="s">
        <v>18</v>
      </c>
      <c r="D24" s="8">
        <f>'最終査定（３条＋４条）'!G53</f>
        <v>5000</v>
      </c>
      <c r="E24" s="8">
        <f>'最終査定（３条＋４条）'!H53</f>
        <v>5000</v>
      </c>
      <c r="F24" s="8">
        <f>'最終査定（３条＋４条）'!I53</f>
        <v>5000</v>
      </c>
      <c r="G24" s="8">
        <f t="shared" si="12"/>
        <v>0</v>
      </c>
      <c r="H24" s="13">
        <f t="shared" si="13"/>
        <v>0</v>
      </c>
      <c r="I24" s="8">
        <f t="shared" si="14"/>
        <v>0</v>
      </c>
      <c r="J24" s="19">
        <f t="shared" si="15"/>
        <v>0</v>
      </c>
      <c r="K24" s="32">
        <f>'最終査定（３条＋４条）'!N53</f>
        <v>5000</v>
      </c>
      <c r="L24" s="33">
        <f t="shared" si="16"/>
        <v>0</v>
      </c>
      <c r="M24" s="34">
        <f t="shared" si="17"/>
        <v>0</v>
      </c>
    </row>
    <row r="25" spans="1:13" ht="27.95" customHeight="1" x14ac:dyDescent="0.15">
      <c r="A25" s="18">
        <v>2</v>
      </c>
      <c r="B25" s="25" t="s">
        <v>11</v>
      </c>
      <c r="C25" s="26"/>
      <c r="D25" s="8">
        <f>SUM(D26:D29)</f>
        <v>609063</v>
      </c>
      <c r="E25" s="8">
        <f>SUM(E26:E29)</f>
        <v>603958</v>
      </c>
      <c r="F25" s="8">
        <f>SUM(F26:F29)</f>
        <v>601341</v>
      </c>
      <c r="G25" s="8">
        <f>F25-D25</f>
        <v>-7722</v>
      </c>
      <c r="H25" s="13">
        <f t="shared" si="13"/>
        <v>-1.2678491387590446E-2</v>
      </c>
      <c r="I25" s="8">
        <f>F25-E25</f>
        <v>-2617</v>
      </c>
      <c r="J25" s="19">
        <f>I25/E25</f>
        <v>-4.3330827640332605E-3</v>
      </c>
      <c r="K25" s="32">
        <f>SUM(K26:K29)</f>
        <v>727938</v>
      </c>
      <c r="L25" s="33">
        <f>F25-K25</f>
        <v>-126597</v>
      </c>
      <c r="M25" s="34">
        <f t="shared" si="17"/>
        <v>-0.17391178919083769</v>
      </c>
    </row>
    <row r="26" spans="1:13" ht="27.95" customHeight="1" x14ac:dyDescent="0.15">
      <c r="A26" s="20"/>
      <c r="B26" s="27" t="s">
        <v>14</v>
      </c>
      <c r="C26" s="26" t="s">
        <v>15</v>
      </c>
      <c r="D26" s="8">
        <f>'最終査定（３条＋４条）'!G61</f>
        <v>550040</v>
      </c>
      <c r="E26" s="8">
        <f>'最終査定（３条＋４条）'!H61</f>
        <v>541810</v>
      </c>
      <c r="F26" s="8">
        <f>'最終査定（３条＋４条）'!I61</f>
        <v>540794</v>
      </c>
      <c r="G26" s="8">
        <f t="shared" ref="G26:G30" si="18">F26-D26</f>
        <v>-9246</v>
      </c>
      <c r="H26" s="13">
        <f t="shared" si="13"/>
        <v>-1.6809686568249584E-2</v>
      </c>
      <c r="I26" s="8">
        <f t="shared" ref="I26:I29" si="19">F26-E26</f>
        <v>-1016</v>
      </c>
      <c r="J26" s="19">
        <f t="shared" ref="J26:J30" si="20">I26/E26</f>
        <v>-1.8751961019545598E-3</v>
      </c>
      <c r="K26" s="32">
        <f>'最終査定（３条＋４条）'!N61</f>
        <v>645712</v>
      </c>
      <c r="L26" s="33">
        <f t="shared" ref="L26:L30" si="21">F26-K26</f>
        <v>-104918</v>
      </c>
      <c r="M26" s="34">
        <f t="shared" si="17"/>
        <v>-0.16248420348390613</v>
      </c>
    </row>
    <row r="27" spans="1:13" ht="27.95" customHeight="1" x14ac:dyDescent="0.15">
      <c r="A27" s="20"/>
      <c r="B27" s="27"/>
      <c r="C27" s="26" t="s">
        <v>16</v>
      </c>
      <c r="D27" s="8">
        <f>'最終査定（３条＋４条）'!G68</f>
        <v>53973</v>
      </c>
      <c r="E27" s="8">
        <f>'最終査定（３条＋４条）'!H68</f>
        <v>57098</v>
      </c>
      <c r="F27" s="8">
        <f>'最終査定（３条＋４条）'!I68</f>
        <v>55497</v>
      </c>
      <c r="G27" s="8">
        <f t="shared" si="18"/>
        <v>1524</v>
      </c>
      <c r="H27" s="13">
        <f t="shared" si="13"/>
        <v>2.823634039241843E-2</v>
      </c>
      <c r="I27" s="8">
        <f t="shared" si="19"/>
        <v>-1601</v>
      </c>
      <c r="J27" s="19">
        <f t="shared" si="20"/>
        <v>-2.8039511016147677E-2</v>
      </c>
      <c r="K27" s="32">
        <f>'最終査定（３条＋４条）'!N68</f>
        <v>64222</v>
      </c>
      <c r="L27" s="33">
        <f t="shared" si="21"/>
        <v>-8725</v>
      </c>
      <c r="M27" s="34">
        <f t="shared" si="17"/>
        <v>-0.13585687147706393</v>
      </c>
    </row>
    <row r="28" spans="1:13" ht="27.95" customHeight="1" x14ac:dyDescent="0.15">
      <c r="A28" s="20"/>
      <c r="B28" s="27"/>
      <c r="C28" s="26" t="s">
        <v>17</v>
      </c>
      <c r="D28" s="8">
        <f>'最終査定（３条＋４条）'!G71</f>
        <v>50</v>
      </c>
      <c r="E28" s="8">
        <f>'最終査定（３条＋４条）'!H71</f>
        <v>50</v>
      </c>
      <c r="F28" s="8">
        <f>'最終査定（３条＋４条）'!I71</f>
        <v>50</v>
      </c>
      <c r="G28" s="8">
        <f t="shared" si="18"/>
        <v>0</v>
      </c>
      <c r="H28" s="13">
        <f t="shared" si="13"/>
        <v>0</v>
      </c>
      <c r="I28" s="8">
        <f t="shared" si="19"/>
        <v>0</v>
      </c>
      <c r="J28" s="19">
        <f t="shared" si="20"/>
        <v>0</v>
      </c>
      <c r="K28" s="32">
        <f>'最終査定（３条＋４条）'!N71</f>
        <v>13004</v>
      </c>
      <c r="L28" s="33">
        <f t="shared" si="21"/>
        <v>-12954</v>
      </c>
      <c r="M28" s="34">
        <f t="shared" si="17"/>
        <v>-0.9961550292217779</v>
      </c>
    </row>
    <row r="29" spans="1:13" ht="27.95" customHeight="1" x14ac:dyDescent="0.15">
      <c r="A29" s="21"/>
      <c r="B29" s="28"/>
      <c r="C29" s="26" t="s">
        <v>18</v>
      </c>
      <c r="D29" s="8">
        <f>'最終査定（３条＋４条）'!G74</f>
        <v>5000</v>
      </c>
      <c r="E29" s="8">
        <f>'最終査定（３条＋４条）'!H74</f>
        <v>5000</v>
      </c>
      <c r="F29" s="8">
        <f>'最終査定（３条＋４条）'!I74</f>
        <v>5000</v>
      </c>
      <c r="G29" s="8">
        <f t="shared" si="18"/>
        <v>0</v>
      </c>
      <c r="H29" s="13">
        <f t="shared" si="13"/>
        <v>0</v>
      </c>
      <c r="I29" s="8">
        <f t="shared" si="19"/>
        <v>0</v>
      </c>
      <c r="J29" s="19">
        <f t="shared" si="20"/>
        <v>0</v>
      </c>
      <c r="K29" s="32">
        <f>'最終査定（３条＋４条）'!N74</f>
        <v>5000</v>
      </c>
      <c r="L29" s="33">
        <f t="shared" si="21"/>
        <v>0</v>
      </c>
      <c r="M29" s="34">
        <f t="shared" si="17"/>
        <v>0</v>
      </c>
    </row>
    <row r="30" spans="1:13" ht="27.95" customHeight="1" thickBot="1" x14ac:dyDescent="0.2">
      <c r="A30" s="176" t="s">
        <v>19</v>
      </c>
      <c r="B30" s="177"/>
      <c r="C30" s="178"/>
      <c r="D30" s="22">
        <f>D20+D25</f>
        <v>4368435</v>
      </c>
      <c r="E30" s="22">
        <f t="shared" ref="E30:F30" si="22">E20+E25</f>
        <v>4359427</v>
      </c>
      <c r="F30" s="22">
        <f t="shared" si="22"/>
        <v>4346242</v>
      </c>
      <c r="G30" s="22">
        <f t="shared" si="18"/>
        <v>-22193</v>
      </c>
      <c r="H30" s="23">
        <f t="shared" si="13"/>
        <v>-5.0803090809408858E-3</v>
      </c>
      <c r="I30" s="22">
        <f>F30-E30</f>
        <v>-13185</v>
      </c>
      <c r="J30" s="24">
        <f t="shared" si="20"/>
        <v>-3.024480052080239E-3</v>
      </c>
      <c r="K30" s="36">
        <f>K20+K25</f>
        <v>4464888</v>
      </c>
      <c r="L30" s="37">
        <f t="shared" si="21"/>
        <v>-118646</v>
      </c>
      <c r="M30" s="38">
        <f t="shared" ref="M30" si="23">L30/K30</f>
        <v>-2.6573118967373875E-2</v>
      </c>
    </row>
    <row r="33" spans="1:13" x14ac:dyDescent="0.15">
      <c r="A33" s="159" t="s">
        <v>20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</row>
    <row r="34" spans="1:13" ht="12.75" thickBot="1" x14ac:dyDescent="0.2">
      <c r="B34" s="2" t="s">
        <v>1</v>
      </c>
      <c r="M34" s="16" t="s">
        <v>2</v>
      </c>
    </row>
    <row r="35" spans="1:13" ht="20.100000000000001" customHeight="1" x14ac:dyDescent="0.15">
      <c r="A35" s="160" t="s">
        <v>3</v>
      </c>
      <c r="B35" s="161"/>
      <c r="C35" s="164" t="s">
        <v>4</v>
      </c>
      <c r="D35" s="166" t="s">
        <v>155</v>
      </c>
      <c r="E35" s="166" t="s">
        <v>156</v>
      </c>
      <c r="F35" s="166" t="s">
        <v>157</v>
      </c>
      <c r="G35" s="168" t="s">
        <v>183</v>
      </c>
      <c r="H35" s="169"/>
      <c r="I35" s="170" t="s">
        <v>184</v>
      </c>
      <c r="J35" s="171"/>
      <c r="K35" s="172" t="s">
        <v>185</v>
      </c>
      <c r="L35" s="174" t="s">
        <v>186</v>
      </c>
      <c r="M35" s="175"/>
    </row>
    <row r="36" spans="1:13" ht="20.100000000000001" customHeight="1" x14ac:dyDescent="0.15">
      <c r="A36" s="162"/>
      <c r="B36" s="163"/>
      <c r="C36" s="165"/>
      <c r="D36" s="167"/>
      <c r="E36" s="167"/>
      <c r="F36" s="167"/>
      <c r="G36" s="7"/>
      <c r="H36" s="12" t="s">
        <v>5</v>
      </c>
      <c r="I36" s="7"/>
      <c r="J36" s="17" t="s">
        <v>5</v>
      </c>
      <c r="K36" s="173"/>
      <c r="L36" s="7"/>
      <c r="M36" s="17" t="s">
        <v>5</v>
      </c>
    </row>
    <row r="37" spans="1:13" ht="27.95" customHeight="1" x14ac:dyDescent="0.15">
      <c r="A37" s="18">
        <v>1</v>
      </c>
      <c r="B37" s="25" t="s">
        <v>6</v>
      </c>
      <c r="C37" s="26"/>
      <c r="D37" s="8">
        <f>SUM(D38:D43)</f>
        <v>2475194</v>
      </c>
      <c r="E37" s="8">
        <f>SUM(E38:E43)</f>
        <v>2490020</v>
      </c>
      <c r="F37" s="8">
        <f>SUM(F38:F43)</f>
        <v>2491449</v>
      </c>
      <c r="G37" s="8">
        <f>F37-D37</f>
        <v>16255</v>
      </c>
      <c r="H37" s="13">
        <f>G37/D37</f>
        <v>6.567162008311268E-3</v>
      </c>
      <c r="I37" s="8">
        <f>F37-E37</f>
        <v>1429</v>
      </c>
      <c r="J37" s="19">
        <f>I37/E37</f>
        <v>5.7389097276327094E-4</v>
      </c>
      <c r="K37" s="32">
        <f>SUM(K38:K43)</f>
        <v>2160412</v>
      </c>
      <c r="L37" s="33">
        <f>F37-K37</f>
        <v>331037</v>
      </c>
      <c r="M37" s="34">
        <f>L37/K37</f>
        <v>0.1532286434254207</v>
      </c>
    </row>
    <row r="38" spans="1:13" ht="27.95" customHeight="1" x14ac:dyDescent="0.15">
      <c r="A38" s="20"/>
      <c r="B38" s="27" t="s">
        <v>21</v>
      </c>
      <c r="C38" s="26" t="s">
        <v>22</v>
      </c>
      <c r="D38" s="8">
        <f>'最終査定（３条＋４条）'!G84</f>
        <v>1846700</v>
      </c>
      <c r="E38" s="8">
        <f>'最終査定（３条＋４条）'!H84</f>
        <v>1871900</v>
      </c>
      <c r="F38" s="8">
        <f>'最終査定（３条＋４条）'!I84</f>
        <v>1871900</v>
      </c>
      <c r="G38" s="8">
        <f t="shared" ref="G38:G43" si="24">F38-D38</f>
        <v>25200</v>
      </c>
      <c r="H38" s="13">
        <f t="shared" ref="H38:H51" si="25">G38/D38</f>
        <v>1.3645963069258677E-2</v>
      </c>
      <c r="I38" s="8">
        <f t="shared" ref="I38:I43" si="26">F38-E38</f>
        <v>0</v>
      </c>
      <c r="J38" s="19">
        <f t="shared" ref="J38:J43" si="27">I38/E38</f>
        <v>0</v>
      </c>
      <c r="K38" s="32">
        <f>'最終査定（３条＋４条）'!N84</f>
        <v>1573000</v>
      </c>
      <c r="L38" s="33">
        <f t="shared" ref="L38:L43" si="28">F38-K38</f>
        <v>298900</v>
      </c>
      <c r="M38" s="34">
        <f t="shared" ref="M38:M50" si="29">L38/K38</f>
        <v>0.19001907183725367</v>
      </c>
    </row>
    <row r="39" spans="1:13" ht="27.95" customHeight="1" x14ac:dyDescent="0.15">
      <c r="A39" s="20"/>
      <c r="B39" s="27" t="s">
        <v>23</v>
      </c>
      <c r="C39" s="26" t="s">
        <v>24</v>
      </c>
      <c r="D39" s="8">
        <f>'最終査定（３条＋４条）'!G86</f>
        <v>59600</v>
      </c>
      <c r="E39" s="8">
        <f>'最終査定（３条＋４条）'!H86</f>
        <v>59600</v>
      </c>
      <c r="F39" s="8">
        <f>'最終査定（３条＋４条）'!I86</f>
        <v>58696</v>
      </c>
      <c r="G39" s="8">
        <f t="shared" si="24"/>
        <v>-904</v>
      </c>
      <c r="H39" s="13">
        <f t="shared" si="25"/>
        <v>-1.5167785234899329E-2</v>
      </c>
      <c r="I39" s="8">
        <f t="shared" si="26"/>
        <v>-904</v>
      </c>
      <c r="J39" s="19">
        <f t="shared" si="27"/>
        <v>-1.5167785234899329E-2</v>
      </c>
      <c r="K39" s="32">
        <f>'最終査定（３条＋４条）'!N86</f>
        <v>59869</v>
      </c>
      <c r="L39" s="33">
        <f t="shared" si="28"/>
        <v>-1173</v>
      </c>
      <c r="M39" s="34">
        <f t="shared" si="29"/>
        <v>-1.9592777564348827E-2</v>
      </c>
    </row>
    <row r="40" spans="1:13" ht="27.95" customHeight="1" x14ac:dyDescent="0.15">
      <c r="A40" s="20"/>
      <c r="B40" s="27"/>
      <c r="C40" s="26" t="s">
        <v>25</v>
      </c>
      <c r="D40" s="8">
        <f>'最終査定（３条＋４条）'!G88</f>
        <v>324741</v>
      </c>
      <c r="E40" s="8">
        <f>'最終査定（３条＋４条）'!H88</f>
        <v>314367</v>
      </c>
      <c r="F40" s="8">
        <f>'最終査定（３条＋４条）'!I88</f>
        <v>316700</v>
      </c>
      <c r="G40" s="8">
        <f t="shared" si="24"/>
        <v>-8041</v>
      </c>
      <c r="H40" s="13">
        <f t="shared" si="25"/>
        <v>-2.4761271290043449E-2</v>
      </c>
      <c r="I40" s="8">
        <f t="shared" si="26"/>
        <v>2333</v>
      </c>
      <c r="J40" s="19">
        <f t="shared" si="27"/>
        <v>7.4212624098585409E-3</v>
      </c>
      <c r="K40" s="32">
        <f>'最終査定（３条＋４条）'!N88</f>
        <v>291663</v>
      </c>
      <c r="L40" s="33">
        <f t="shared" si="28"/>
        <v>25037</v>
      </c>
      <c r="M40" s="34">
        <f t="shared" si="29"/>
        <v>8.5842222016505348E-2</v>
      </c>
    </row>
    <row r="41" spans="1:13" ht="27.95" customHeight="1" x14ac:dyDescent="0.15">
      <c r="A41" s="20"/>
      <c r="B41" s="27"/>
      <c r="C41" s="26" t="s">
        <v>26</v>
      </c>
      <c r="D41" s="8">
        <f>'最終査定（３条＋４条）'!G90</f>
        <v>215000</v>
      </c>
      <c r="E41" s="8">
        <f>'最終査定（３条＋４条）'!H90</f>
        <v>215000</v>
      </c>
      <c r="F41" s="8">
        <f>'最終査定（３条＋４条）'!I90</f>
        <v>215000</v>
      </c>
      <c r="G41" s="8">
        <f t="shared" si="24"/>
        <v>0</v>
      </c>
      <c r="H41" s="13">
        <f t="shared" si="25"/>
        <v>0</v>
      </c>
      <c r="I41" s="8">
        <f t="shared" si="26"/>
        <v>0</v>
      </c>
      <c r="J41" s="19">
        <f t="shared" si="27"/>
        <v>0</v>
      </c>
      <c r="K41" s="32">
        <f>'最終査定（３条＋４条）'!N90</f>
        <v>208000</v>
      </c>
      <c r="L41" s="33">
        <f t="shared" si="28"/>
        <v>7000</v>
      </c>
      <c r="M41" s="34">
        <f t="shared" si="29"/>
        <v>3.3653846153846152E-2</v>
      </c>
    </row>
    <row r="42" spans="1:13" ht="27.95" customHeight="1" x14ac:dyDescent="0.15">
      <c r="A42" s="20"/>
      <c r="B42" s="27"/>
      <c r="C42" s="26" t="s">
        <v>27</v>
      </c>
      <c r="D42" s="8">
        <f>'最終査定（３条＋４条）'!G92</f>
        <v>27893</v>
      </c>
      <c r="E42" s="8">
        <f>'最終査定（３条＋４条）'!H92</f>
        <v>27893</v>
      </c>
      <c r="F42" s="8">
        <f>'最終査定（３条＋４条）'!I92</f>
        <v>27893</v>
      </c>
      <c r="G42" s="8">
        <f t="shared" si="24"/>
        <v>0</v>
      </c>
      <c r="H42" s="13">
        <f t="shared" si="25"/>
        <v>0</v>
      </c>
      <c r="I42" s="8">
        <f t="shared" si="26"/>
        <v>0</v>
      </c>
      <c r="J42" s="19">
        <f t="shared" si="27"/>
        <v>0</v>
      </c>
      <c r="K42" s="32">
        <f>'最終査定（３条＋４条）'!N92</f>
        <v>26960</v>
      </c>
      <c r="L42" s="33">
        <f t="shared" si="28"/>
        <v>933</v>
      </c>
      <c r="M42" s="34">
        <f t="shared" si="29"/>
        <v>3.4606824925816022E-2</v>
      </c>
    </row>
    <row r="43" spans="1:13" ht="27.95" customHeight="1" x14ac:dyDescent="0.15">
      <c r="A43" s="21"/>
      <c r="B43" s="28"/>
      <c r="C43" s="26" t="s">
        <v>28</v>
      </c>
      <c r="D43" s="8">
        <f>'最終査定（３条＋４条）'!G94</f>
        <v>1260</v>
      </c>
      <c r="E43" s="8">
        <f>'最終査定（３条＋４条）'!H94</f>
        <v>1260</v>
      </c>
      <c r="F43" s="8">
        <f>'最終査定（３条＋４条）'!I94</f>
        <v>1260</v>
      </c>
      <c r="G43" s="8">
        <f t="shared" si="24"/>
        <v>0</v>
      </c>
      <c r="H43" s="13">
        <f t="shared" si="25"/>
        <v>0</v>
      </c>
      <c r="I43" s="8">
        <f t="shared" si="26"/>
        <v>0</v>
      </c>
      <c r="J43" s="19">
        <f t="shared" si="27"/>
        <v>0</v>
      </c>
      <c r="K43" s="32">
        <f>'最終査定（３条＋４条）'!N94</f>
        <v>920</v>
      </c>
      <c r="L43" s="33">
        <f t="shared" si="28"/>
        <v>340</v>
      </c>
      <c r="M43" s="34">
        <f t="shared" si="29"/>
        <v>0.36956521739130432</v>
      </c>
    </row>
    <row r="44" spans="1:13" ht="27.95" customHeight="1" x14ac:dyDescent="0.15">
      <c r="A44" s="18">
        <v>2</v>
      </c>
      <c r="B44" s="25" t="s">
        <v>11</v>
      </c>
      <c r="C44" s="26"/>
      <c r="D44" s="8">
        <f>SUM(D45:D50)</f>
        <v>490486</v>
      </c>
      <c r="E44" s="8">
        <f>SUM(E45:E50)</f>
        <v>515036</v>
      </c>
      <c r="F44" s="8">
        <f>SUM(F45:F50)</f>
        <v>496604</v>
      </c>
      <c r="G44" s="8">
        <f>F44-D44</f>
        <v>6118</v>
      </c>
      <c r="H44" s="13">
        <f t="shared" si="25"/>
        <v>1.2473342766154385E-2</v>
      </c>
      <c r="I44" s="8">
        <f>F44-E44</f>
        <v>-18432</v>
      </c>
      <c r="J44" s="19">
        <f>I44/E44</f>
        <v>-3.5787789591407201E-2</v>
      </c>
      <c r="K44" s="32">
        <f>SUM(K45:K50)</f>
        <v>317126</v>
      </c>
      <c r="L44" s="33">
        <f>F44-K44</f>
        <v>179478</v>
      </c>
      <c r="M44" s="34">
        <f t="shared" si="29"/>
        <v>0.56595170373920778</v>
      </c>
    </row>
    <row r="45" spans="1:13" ht="27.95" customHeight="1" x14ac:dyDescent="0.15">
      <c r="A45" s="20"/>
      <c r="B45" s="27" t="s">
        <v>21</v>
      </c>
      <c r="C45" s="26" t="s">
        <v>22</v>
      </c>
      <c r="D45" s="8">
        <f>'最終査定（３条＋４条）'!G97</f>
        <v>338600</v>
      </c>
      <c r="E45" s="8">
        <f>'最終査定（３条＋４条）'!H97</f>
        <v>333800</v>
      </c>
      <c r="F45" s="8">
        <f>'最終査定（３条＋４条）'!I97</f>
        <v>333800</v>
      </c>
      <c r="G45" s="8">
        <f t="shared" ref="G45:G51" si="30">F45-D45</f>
        <v>-4800</v>
      </c>
      <c r="H45" s="13">
        <f t="shared" si="25"/>
        <v>-1.4176018901358535E-2</v>
      </c>
      <c r="I45" s="8">
        <f t="shared" ref="I45:I50" si="31">F45-E45</f>
        <v>0</v>
      </c>
      <c r="J45" s="19">
        <f t="shared" ref="J45:J51" si="32">I45/E45</f>
        <v>0</v>
      </c>
      <c r="K45" s="32">
        <f>'最終査定（３条＋４条）'!N97</f>
        <v>194200</v>
      </c>
      <c r="L45" s="33">
        <f t="shared" ref="L45:L50" si="33">F45-K45</f>
        <v>139600</v>
      </c>
      <c r="M45" s="34">
        <f t="shared" si="29"/>
        <v>0.71884654994850672</v>
      </c>
    </row>
    <row r="46" spans="1:13" ht="27.95" customHeight="1" x14ac:dyDescent="0.15">
      <c r="A46" s="20"/>
      <c r="B46" s="27" t="s">
        <v>23</v>
      </c>
      <c r="C46" s="26" t="s">
        <v>24</v>
      </c>
      <c r="D46" s="8">
        <f>'最終査定（３条＋４条）'!G99</f>
        <v>3543</v>
      </c>
      <c r="E46" s="8">
        <f>'最終査定（３条＋４条）'!H99</f>
        <v>3543</v>
      </c>
      <c r="F46" s="8">
        <f>'最終査定（３条＋４条）'!I99</f>
        <v>3543</v>
      </c>
      <c r="G46" s="8">
        <f t="shared" si="30"/>
        <v>0</v>
      </c>
      <c r="H46" s="13">
        <f t="shared" si="25"/>
        <v>0</v>
      </c>
      <c r="I46" s="8">
        <f t="shared" si="31"/>
        <v>0</v>
      </c>
      <c r="J46" s="19">
        <f t="shared" si="32"/>
        <v>0</v>
      </c>
      <c r="K46" s="32">
        <f>'最終査定（３条＋４条）'!N99</f>
        <v>4395</v>
      </c>
      <c r="L46" s="33">
        <f t="shared" si="33"/>
        <v>-852</v>
      </c>
      <c r="M46" s="34">
        <f t="shared" si="29"/>
        <v>-0.19385665529010238</v>
      </c>
    </row>
    <row r="47" spans="1:13" ht="27.95" customHeight="1" x14ac:dyDescent="0.15">
      <c r="A47" s="20"/>
      <c r="B47" s="27"/>
      <c r="C47" s="26" t="s">
        <v>25</v>
      </c>
      <c r="D47" s="8">
        <f>'最終査定（３条＋４条）'!G101</f>
        <v>83666</v>
      </c>
      <c r="E47" s="8">
        <f>'最終査定（３条＋４条）'!H101</f>
        <v>113016</v>
      </c>
      <c r="F47" s="8">
        <f>'最終査定（３条＋４条）'!I101</f>
        <v>94584</v>
      </c>
      <c r="G47" s="8">
        <f t="shared" si="30"/>
        <v>10918</v>
      </c>
      <c r="H47" s="13">
        <f t="shared" si="25"/>
        <v>0.13049506370568689</v>
      </c>
      <c r="I47" s="8">
        <f t="shared" si="31"/>
        <v>-18432</v>
      </c>
      <c r="J47" s="19">
        <f t="shared" si="32"/>
        <v>-0.16309195158207687</v>
      </c>
      <c r="K47" s="32">
        <f>'最終査定（３条＋４条）'!N101</f>
        <v>105884</v>
      </c>
      <c r="L47" s="33">
        <f t="shared" si="33"/>
        <v>-11300</v>
      </c>
      <c r="M47" s="34">
        <f t="shared" si="29"/>
        <v>-0.10672056212458918</v>
      </c>
    </row>
    <row r="48" spans="1:13" ht="27.95" customHeight="1" x14ac:dyDescent="0.15">
      <c r="A48" s="20"/>
      <c r="B48" s="27"/>
      <c r="C48" s="26" t="s">
        <v>26</v>
      </c>
      <c r="D48" s="8">
        <f>'最終査定（３条＋４条）'!G103</f>
        <v>60000</v>
      </c>
      <c r="E48" s="8">
        <f>'最終査定（３条＋４条）'!H103</f>
        <v>60000</v>
      </c>
      <c r="F48" s="8">
        <f>'最終査定（３条＋４条）'!I103</f>
        <v>60000</v>
      </c>
      <c r="G48" s="8">
        <f t="shared" si="30"/>
        <v>0</v>
      </c>
      <c r="H48" s="13">
        <f t="shared" si="25"/>
        <v>0</v>
      </c>
      <c r="I48" s="8">
        <f t="shared" si="31"/>
        <v>0</v>
      </c>
      <c r="J48" s="19">
        <f t="shared" si="32"/>
        <v>0</v>
      </c>
      <c r="K48" s="32">
        <f>'最終査定（３条＋４条）'!N103</f>
        <v>8000</v>
      </c>
      <c r="L48" s="33">
        <f t="shared" si="33"/>
        <v>52000</v>
      </c>
      <c r="M48" s="34">
        <f t="shared" si="29"/>
        <v>6.5</v>
      </c>
    </row>
    <row r="49" spans="1:13" ht="27.95" customHeight="1" x14ac:dyDescent="0.15">
      <c r="A49" s="20"/>
      <c r="B49" s="27"/>
      <c r="C49" s="26" t="s">
        <v>27</v>
      </c>
      <c r="D49" s="8">
        <f>'最終査定（３条＋４条）'!G105</f>
        <v>4627</v>
      </c>
      <c r="E49" s="8">
        <f>'最終査定（３条＋４条）'!H105</f>
        <v>4627</v>
      </c>
      <c r="F49" s="8">
        <f>'最終査定（３条＋４条）'!I105</f>
        <v>4627</v>
      </c>
      <c r="G49" s="8">
        <f t="shared" si="30"/>
        <v>0</v>
      </c>
      <c r="H49" s="13">
        <f t="shared" si="25"/>
        <v>0</v>
      </c>
      <c r="I49" s="8">
        <f t="shared" si="31"/>
        <v>0</v>
      </c>
      <c r="J49" s="19">
        <f t="shared" si="32"/>
        <v>0</v>
      </c>
      <c r="K49" s="32">
        <f>'最終査定（３条＋４条）'!N105</f>
        <v>4627</v>
      </c>
      <c r="L49" s="33">
        <f t="shared" si="33"/>
        <v>0</v>
      </c>
      <c r="M49" s="34">
        <f t="shared" si="29"/>
        <v>0</v>
      </c>
    </row>
    <row r="50" spans="1:13" ht="27.95" customHeight="1" x14ac:dyDescent="0.15">
      <c r="A50" s="21"/>
      <c r="B50" s="28"/>
      <c r="C50" s="26" t="s">
        <v>28</v>
      </c>
      <c r="D50" s="8">
        <f>'最終査定（３条＋４条）'!G107</f>
        <v>50</v>
      </c>
      <c r="E50" s="8">
        <f>'最終査定（３条＋４条）'!H107</f>
        <v>50</v>
      </c>
      <c r="F50" s="8">
        <f>'最終査定（３条＋４条）'!I107</f>
        <v>50</v>
      </c>
      <c r="G50" s="8">
        <f t="shared" si="30"/>
        <v>0</v>
      </c>
      <c r="H50" s="13">
        <f t="shared" si="25"/>
        <v>0</v>
      </c>
      <c r="I50" s="8">
        <f t="shared" si="31"/>
        <v>0</v>
      </c>
      <c r="J50" s="19">
        <f t="shared" si="32"/>
        <v>0</v>
      </c>
      <c r="K50" s="32">
        <f>'最終査定（３条＋４条）'!N107</f>
        <v>20</v>
      </c>
      <c r="L50" s="33">
        <f t="shared" si="33"/>
        <v>30</v>
      </c>
      <c r="M50" s="34">
        <f t="shared" si="29"/>
        <v>1.5</v>
      </c>
    </row>
    <row r="51" spans="1:13" ht="27.95" customHeight="1" thickBot="1" x14ac:dyDescent="0.2">
      <c r="A51" s="176" t="s">
        <v>29</v>
      </c>
      <c r="B51" s="177"/>
      <c r="C51" s="178"/>
      <c r="D51" s="22">
        <f>D37+D44</f>
        <v>2965680</v>
      </c>
      <c r="E51" s="22">
        <f t="shared" ref="E51:F51" si="34">E37+E44</f>
        <v>3005056</v>
      </c>
      <c r="F51" s="22">
        <f t="shared" si="34"/>
        <v>2988053</v>
      </c>
      <c r="G51" s="22">
        <f t="shared" si="30"/>
        <v>22373</v>
      </c>
      <c r="H51" s="23">
        <f t="shared" si="25"/>
        <v>7.5439696798036198E-3</v>
      </c>
      <c r="I51" s="22">
        <f>F51-E51</f>
        <v>-17003</v>
      </c>
      <c r="J51" s="24">
        <f t="shared" si="32"/>
        <v>-5.6581308301742132E-3</v>
      </c>
      <c r="K51" s="36">
        <f>K37+K44</f>
        <v>2477538</v>
      </c>
      <c r="L51" s="37">
        <f>F51-K51</f>
        <v>510515</v>
      </c>
      <c r="M51" s="38">
        <f t="shared" ref="M51" si="35">L51/K51</f>
        <v>0.2060573843872425</v>
      </c>
    </row>
    <row r="53" spans="1:13" ht="12.75" thickBot="1" x14ac:dyDescent="0.2">
      <c r="B53" s="2" t="s">
        <v>13</v>
      </c>
      <c r="M53" s="16" t="s">
        <v>2</v>
      </c>
    </row>
    <row r="54" spans="1:13" ht="20.100000000000001" customHeight="1" x14ac:dyDescent="0.15">
      <c r="A54" s="160" t="s">
        <v>3</v>
      </c>
      <c r="B54" s="161"/>
      <c r="C54" s="164" t="s">
        <v>4</v>
      </c>
      <c r="D54" s="166" t="s">
        <v>155</v>
      </c>
      <c r="E54" s="166" t="s">
        <v>156</v>
      </c>
      <c r="F54" s="166" t="s">
        <v>157</v>
      </c>
      <c r="G54" s="168" t="s">
        <v>183</v>
      </c>
      <c r="H54" s="169"/>
      <c r="I54" s="170" t="s">
        <v>184</v>
      </c>
      <c r="J54" s="171"/>
      <c r="K54" s="172" t="s">
        <v>185</v>
      </c>
      <c r="L54" s="174" t="s">
        <v>186</v>
      </c>
      <c r="M54" s="175"/>
    </row>
    <row r="55" spans="1:13" ht="20.100000000000001" customHeight="1" x14ac:dyDescent="0.15">
      <c r="A55" s="162"/>
      <c r="B55" s="163"/>
      <c r="C55" s="165"/>
      <c r="D55" s="167"/>
      <c r="E55" s="167"/>
      <c r="F55" s="167"/>
      <c r="G55" s="7"/>
      <c r="H55" s="12" t="s">
        <v>5</v>
      </c>
      <c r="I55" s="7"/>
      <c r="J55" s="17" t="s">
        <v>5</v>
      </c>
      <c r="K55" s="173"/>
      <c r="L55" s="7"/>
      <c r="M55" s="17" t="s">
        <v>5</v>
      </c>
    </row>
    <row r="56" spans="1:13" ht="27.95" customHeight="1" x14ac:dyDescent="0.15">
      <c r="A56" s="18">
        <v>1</v>
      </c>
      <c r="B56" s="25" t="s">
        <v>6</v>
      </c>
      <c r="C56" s="26"/>
      <c r="D56" s="8">
        <f>SUM(D57:D60)</f>
        <v>3281080</v>
      </c>
      <c r="E56" s="8">
        <f>SUM(E57:E60)</f>
        <v>3289699</v>
      </c>
      <c r="F56" s="8">
        <f>SUM(F57:F60)</f>
        <v>3289699</v>
      </c>
      <c r="G56" s="8">
        <f>F56-D56</f>
        <v>8619</v>
      </c>
      <c r="H56" s="13">
        <f>G56/D56</f>
        <v>2.6268789544905947E-3</v>
      </c>
      <c r="I56" s="8">
        <f>F56-E56</f>
        <v>0</v>
      </c>
      <c r="J56" s="19">
        <f>I56/E56</f>
        <v>0</v>
      </c>
      <c r="K56" s="32">
        <f>SUM(K57:K60)</f>
        <v>2930868</v>
      </c>
      <c r="L56" s="33">
        <f>F56-K56</f>
        <v>358831</v>
      </c>
      <c r="M56" s="34">
        <f>L56/K56</f>
        <v>0.12243164823526682</v>
      </c>
    </row>
    <row r="57" spans="1:13" ht="27.95" customHeight="1" x14ac:dyDescent="0.15">
      <c r="A57" s="20"/>
      <c r="B57" s="27" t="s">
        <v>21</v>
      </c>
      <c r="C57" s="26" t="s">
        <v>30</v>
      </c>
      <c r="D57" s="8">
        <f>'最終査定（３条＋４条）'!G116</f>
        <v>1443005</v>
      </c>
      <c r="E57" s="8">
        <f>'最終査定（３条＋４条）'!H116</f>
        <v>1455624</v>
      </c>
      <c r="F57" s="8">
        <f>'最終査定（３条＋４条）'!I116</f>
        <v>1455624</v>
      </c>
      <c r="G57" s="8">
        <f t="shared" ref="G57:G60" si="36">F57-D57</f>
        <v>12619</v>
      </c>
      <c r="H57" s="13">
        <f t="shared" ref="H57:H60" si="37">G57/D57</f>
        <v>8.7449454437094811E-3</v>
      </c>
      <c r="I57" s="8">
        <f t="shared" ref="I57:I60" si="38">F57-E57</f>
        <v>0</v>
      </c>
      <c r="J57" s="19">
        <f t="shared" ref="J57:J59" si="39">I57/E57</f>
        <v>0</v>
      </c>
      <c r="K57" s="32">
        <f>'最終査定（３条＋４条）'!N116</f>
        <v>1126141</v>
      </c>
      <c r="L57" s="33">
        <f t="shared" ref="L57:L60" si="40">F57-K57</f>
        <v>329483</v>
      </c>
      <c r="M57" s="34">
        <f t="shared" ref="M57:M60" si="41">L57/K57</f>
        <v>0.2925770396424604</v>
      </c>
    </row>
    <row r="58" spans="1:13" ht="27.95" customHeight="1" x14ac:dyDescent="0.15">
      <c r="A58" s="20"/>
      <c r="B58" s="27" t="s">
        <v>31</v>
      </c>
      <c r="C58" s="26" t="s">
        <v>32</v>
      </c>
      <c r="D58" s="8">
        <f>'最終査定（３条＋４条）'!G123</f>
        <v>1831075</v>
      </c>
      <c r="E58" s="8">
        <f>'最終査定（３条＋４条）'!H123</f>
        <v>1831075</v>
      </c>
      <c r="F58" s="8">
        <f>'最終査定（３条＋４条）'!I123</f>
        <v>1831075</v>
      </c>
      <c r="G58" s="8">
        <f t="shared" si="36"/>
        <v>0</v>
      </c>
      <c r="H58" s="13">
        <f t="shared" si="37"/>
        <v>0</v>
      </c>
      <c r="I58" s="8">
        <f t="shared" si="38"/>
        <v>0</v>
      </c>
      <c r="J58" s="19">
        <f t="shared" si="39"/>
        <v>0</v>
      </c>
      <c r="K58" s="32">
        <f>'最終査定（３条＋４条）'!N123</f>
        <v>1797727</v>
      </c>
      <c r="L58" s="33">
        <f t="shared" si="40"/>
        <v>33348</v>
      </c>
      <c r="M58" s="34">
        <f t="shared" si="41"/>
        <v>1.8550091309748367E-2</v>
      </c>
    </row>
    <row r="59" spans="1:13" ht="27.95" customHeight="1" x14ac:dyDescent="0.15">
      <c r="A59" s="20"/>
      <c r="B59" s="27"/>
      <c r="C59" s="26" t="s">
        <v>33</v>
      </c>
      <c r="D59" s="8">
        <f>'最終査定（３条＋４条）'!G125</f>
        <v>2000</v>
      </c>
      <c r="E59" s="8">
        <f>'最終査定（３条＋４条）'!H125</f>
        <v>3000</v>
      </c>
      <c r="F59" s="8">
        <f>'最終査定（３条＋４条）'!I125</f>
        <v>3000</v>
      </c>
      <c r="G59" s="8">
        <f t="shared" si="36"/>
        <v>1000</v>
      </c>
      <c r="H59" s="13">
        <f t="shared" si="37"/>
        <v>0.5</v>
      </c>
      <c r="I59" s="8">
        <f t="shared" si="38"/>
        <v>0</v>
      </c>
      <c r="J59" s="19">
        <f t="shared" si="39"/>
        <v>0</v>
      </c>
      <c r="K59" s="32">
        <f>'最終査定（３条＋４条）'!N125</f>
        <v>2000</v>
      </c>
      <c r="L59" s="33">
        <f t="shared" si="40"/>
        <v>1000</v>
      </c>
      <c r="M59" s="34">
        <f t="shared" si="41"/>
        <v>0.5</v>
      </c>
    </row>
    <row r="60" spans="1:13" ht="27.95" customHeight="1" x14ac:dyDescent="0.15">
      <c r="A60" s="21"/>
      <c r="B60" s="28"/>
      <c r="C60" s="26" t="s">
        <v>18</v>
      </c>
      <c r="D60" s="8">
        <f>'最終査定（３条＋４条）'!G127</f>
        <v>5000</v>
      </c>
      <c r="E60" s="8">
        <f>'最終査定（３条＋４条）'!H127</f>
        <v>0</v>
      </c>
      <c r="F60" s="8">
        <f>'最終査定（３条＋４条）'!I127</f>
        <v>0</v>
      </c>
      <c r="G60" s="8">
        <f t="shared" si="36"/>
        <v>-5000</v>
      </c>
      <c r="H60" s="13">
        <f t="shared" si="37"/>
        <v>-1</v>
      </c>
      <c r="I60" s="8">
        <f t="shared" si="38"/>
        <v>0</v>
      </c>
      <c r="J60" s="158" t="s">
        <v>180</v>
      </c>
      <c r="K60" s="32">
        <f>'最終査定（３条＋４条）'!N127</f>
        <v>5000</v>
      </c>
      <c r="L60" s="33">
        <f t="shared" si="40"/>
        <v>-5000</v>
      </c>
      <c r="M60" s="34">
        <f t="shared" si="41"/>
        <v>-1</v>
      </c>
    </row>
    <row r="61" spans="1:13" ht="27.95" customHeight="1" x14ac:dyDescent="0.15">
      <c r="A61" s="18">
        <v>2</v>
      </c>
      <c r="B61" s="25" t="s">
        <v>11</v>
      </c>
      <c r="C61" s="26"/>
      <c r="D61" s="8">
        <f>SUM(D62:D65)</f>
        <v>644935</v>
      </c>
      <c r="E61" s="8">
        <f>SUM(E62:E65)</f>
        <v>635435</v>
      </c>
      <c r="F61" s="8">
        <f>SUM(F62:F65)</f>
        <v>635435</v>
      </c>
      <c r="G61" s="8">
        <f>F61-D61</f>
        <v>-9500</v>
      </c>
      <c r="H61" s="13">
        <f>G61/D61</f>
        <v>-1.4730166605937033E-2</v>
      </c>
      <c r="I61" s="8">
        <f>F61-E61</f>
        <v>0</v>
      </c>
      <c r="J61" s="19">
        <f>I61/E61</f>
        <v>0</v>
      </c>
      <c r="K61" s="32">
        <f>SUM(K62:K65)</f>
        <v>433716</v>
      </c>
      <c r="L61" s="33">
        <f>F61-K61</f>
        <v>201719</v>
      </c>
      <c r="M61" s="35" t="s">
        <v>148</v>
      </c>
    </row>
    <row r="62" spans="1:13" ht="27.95" customHeight="1" x14ac:dyDescent="0.15">
      <c r="A62" s="20"/>
      <c r="B62" s="27" t="s">
        <v>21</v>
      </c>
      <c r="C62" s="26" t="s">
        <v>30</v>
      </c>
      <c r="D62" s="8">
        <f>'最終査定（３条＋４条）'!G130</f>
        <v>205217</v>
      </c>
      <c r="E62" s="8">
        <f>'最終査定（３条＋４条）'!H130</f>
        <v>200217</v>
      </c>
      <c r="F62" s="8">
        <f>'最終査定（３条＋４条）'!I130</f>
        <v>200217</v>
      </c>
      <c r="G62" s="8">
        <f t="shared" ref="G62:G66" si="42">F62-D62</f>
        <v>-5000</v>
      </c>
      <c r="H62" s="13">
        <f t="shared" ref="H62:H66" si="43">G62/D62</f>
        <v>-2.4364453237304903E-2</v>
      </c>
      <c r="I62" s="8">
        <f t="shared" ref="I62:I65" si="44">F62-E62</f>
        <v>0</v>
      </c>
      <c r="J62" s="19">
        <f t="shared" ref="J62:J66" si="45">I62/E62</f>
        <v>0</v>
      </c>
      <c r="K62" s="32">
        <f>'最終査定（３条＋４条）'!N130</f>
        <v>17952</v>
      </c>
      <c r="L62" s="33">
        <f t="shared" ref="L62:L65" si="46">F62-K62</f>
        <v>182265</v>
      </c>
      <c r="M62" s="35" t="s">
        <v>148</v>
      </c>
    </row>
    <row r="63" spans="1:13" ht="27.95" customHeight="1" x14ac:dyDescent="0.15">
      <c r="A63" s="20"/>
      <c r="B63" s="27" t="s">
        <v>31</v>
      </c>
      <c r="C63" s="26" t="s">
        <v>32</v>
      </c>
      <c r="D63" s="8">
        <f>'最終査定（３条＋４条）'!G133</f>
        <v>434218</v>
      </c>
      <c r="E63" s="8">
        <f>'最終査定（３条＋４条）'!H133</f>
        <v>434218</v>
      </c>
      <c r="F63" s="8">
        <f>'最終査定（３条＋４条）'!I133</f>
        <v>434218</v>
      </c>
      <c r="G63" s="8">
        <f t="shared" si="42"/>
        <v>0</v>
      </c>
      <c r="H63" s="13">
        <f t="shared" si="43"/>
        <v>0</v>
      </c>
      <c r="I63" s="8">
        <f t="shared" si="44"/>
        <v>0</v>
      </c>
      <c r="J63" s="19">
        <f t="shared" si="45"/>
        <v>0</v>
      </c>
      <c r="K63" s="32">
        <f>'最終査定（３条＋４条）'!N133</f>
        <v>410264</v>
      </c>
      <c r="L63" s="33">
        <f t="shared" si="46"/>
        <v>23954</v>
      </c>
      <c r="M63" s="35" t="s">
        <v>148</v>
      </c>
    </row>
    <row r="64" spans="1:13" ht="27.95" customHeight="1" x14ac:dyDescent="0.15">
      <c r="A64" s="20"/>
      <c r="B64" s="27"/>
      <c r="C64" s="26" t="s">
        <v>33</v>
      </c>
      <c r="D64" s="8">
        <f>'最終査定（３条＋４条）'!G135</f>
        <v>500</v>
      </c>
      <c r="E64" s="8">
        <f>'最終査定（３条＋４条）'!H135</f>
        <v>1000</v>
      </c>
      <c r="F64" s="8">
        <f>'最終査定（３条＋４条）'!I135</f>
        <v>1000</v>
      </c>
      <c r="G64" s="8">
        <f t="shared" si="42"/>
        <v>500</v>
      </c>
      <c r="H64" s="13">
        <f t="shared" si="43"/>
        <v>1</v>
      </c>
      <c r="I64" s="8">
        <f t="shared" si="44"/>
        <v>0</v>
      </c>
      <c r="J64" s="19">
        <f t="shared" si="45"/>
        <v>0</v>
      </c>
      <c r="K64" s="32">
        <f>'最終査定（３条＋４条）'!N135</f>
        <v>500</v>
      </c>
      <c r="L64" s="33">
        <f t="shared" si="46"/>
        <v>500</v>
      </c>
      <c r="M64" s="35" t="s">
        <v>148</v>
      </c>
    </row>
    <row r="65" spans="1:14" ht="27.95" customHeight="1" x14ac:dyDescent="0.15">
      <c r="A65" s="21"/>
      <c r="B65" s="28"/>
      <c r="C65" s="26" t="s">
        <v>18</v>
      </c>
      <c r="D65" s="8">
        <f>'最終査定（３条＋４条）'!G137</f>
        <v>5000</v>
      </c>
      <c r="E65" s="8">
        <f>'最終査定（３条＋４条）'!H137</f>
        <v>0</v>
      </c>
      <c r="F65" s="8">
        <f>'最終査定（３条＋４条）'!I137</f>
        <v>0</v>
      </c>
      <c r="G65" s="8">
        <f t="shared" si="42"/>
        <v>-5000</v>
      </c>
      <c r="H65" s="13">
        <f t="shared" si="43"/>
        <v>-1</v>
      </c>
      <c r="I65" s="8">
        <f t="shared" si="44"/>
        <v>0</v>
      </c>
      <c r="J65" s="158" t="s">
        <v>180</v>
      </c>
      <c r="K65" s="32">
        <f>'最終査定（３条＋４条）'!N137</f>
        <v>5000</v>
      </c>
      <c r="L65" s="33">
        <f t="shared" si="46"/>
        <v>-5000</v>
      </c>
      <c r="M65" s="35" t="s">
        <v>148</v>
      </c>
    </row>
    <row r="66" spans="1:14" ht="27.95" customHeight="1" thickBot="1" x14ac:dyDescent="0.2">
      <c r="A66" s="176" t="s">
        <v>34</v>
      </c>
      <c r="B66" s="177"/>
      <c r="C66" s="178"/>
      <c r="D66" s="22">
        <f>D56+D61</f>
        <v>3926015</v>
      </c>
      <c r="E66" s="22">
        <f t="shared" ref="E66:F66" si="47">E56+E61</f>
        <v>3925134</v>
      </c>
      <c r="F66" s="22">
        <f t="shared" si="47"/>
        <v>3925134</v>
      </c>
      <c r="G66" s="22">
        <f t="shared" si="42"/>
        <v>-881</v>
      </c>
      <c r="H66" s="23">
        <f t="shared" si="43"/>
        <v>-2.2440056902482542E-4</v>
      </c>
      <c r="I66" s="22">
        <f>F66-E66</f>
        <v>0</v>
      </c>
      <c r="J66" s="24">
        <f t="shared" si="45"/>
        <v>0</v>
      </c>
      <c r="K66" s="36">
        <f>K56+K61</f>
        <v>3364584</v>
      </c>
      <c r="L66" s="37">
        <f>F66-K66</f>
        <v>560550</v>
      </c>
      <c r="M66" s="38">
        <f t="shared" ref="M66" si="48">L66/K66</f>
        <v>0.16660306296409899</v>
      </c>
    </row>
    <row r="68" spans="1:14" x14ac:dyDescent="0.15">
      <c r="A68" s="3"/>
      <c r="B68" s="31"/>
      <c r="C68" s="31"/>
      <c r="D68" s="10"/>
      <c r="E68" s="10"/>
      <c r="F68" s="10"/>
      <c r="G68" s="10"/>
      <c r="H68" s="15"/>
      <c r="I68" s="10"/>
      <c r="J68" s="15"/>
      <c r="K68" s="10"/>
      <c r="L68" s="10"/>
      <c r="M68" s="15"/>
      <c r="N68" s="3"/>
    </row>
    <row r="69" spans="1:14" x14ac:dyDescent="0.15">
      <c r="A69" s="3"/>
      <c r="B69" s="31"/>
      <c r="C69" s="31"/>
      <c r="D69" s="10"/>
      <c r="E69" s="10"/>
      <c r="F69" s="10"/>
      <c r="G69" s="10"/>
      <c r="H69" s="15"/>
      <c r="I69" s="10"/>
      <c r="J69" s="15"/>
      <c r="K69" s="10"/>
      <c r="L69" s="10"/>
      <c r="M69" s="15"/>
      <c r="N69" s="3"/>
    </row>
    <row r="70" spans="1:14" x14ac:dyDescent="0.15">
      <c r="A70" s="3"/>
      <c r="B70" s="31"/>
      <c r="C70" s="31"/>
      <c r="D70" s="10"/>
      <c r="E70" s="10"/>
      <c r="F70" s="10"/>
      <c r="G70" s="10"/>
      <c r="H70" s="15"/>
      <c r="I70" s="10"/>
      <c r="J70" s="15"/>
      <c r="K70" s="10"/>
      <c r="L70" s="10"/>
      <c r="M70" s="15"/>
      <c r="N70" s="3"/>
    </row>
    <row r="71" spans="1:14" x14ac:dyDescent="0.15">
      <c r="A71" s="3"/>
      <c r="B71" s="31"/>
      <c r="C71" s="31"/>
      <c r="D71" s="10"/>
      <c r="E71" s="10"/>
      <c r="F71" s="10"/>
      <c r="G71" s="10"/>
      <c r="H71" s="15"/>
      <c r="I71" s="10"/>
      <c r="J71" s="15"/>
      <c r="K71" s="10"/>
      <c r="L71" s="10"/>
      <c r="M71" s="15"/>
      <c r="N71" s="3"/>
    </row>
    <row r="72" spans="1:14" x14ac:dyDescent="0.15">
      <c r="A72" s="3"/>
      <c r="B72" s="31"/>
      <c r="C72" s="31"/>
      <c r="D72" s="10"/>
      <c r="E72" s="10"/>
      <c r="F72" s="10"/>
      <c r="G72" s="10"/>
      <c r="H72" s="15"/>
      <c r="I72" s="10"/>
      <c r="J72" s="15"/>
      <c r="K72" s="10"/>
      <c r="L72" s="10"/>
      <c r="M72" s="15"/>
      <c r="N72" s="3"/>
    </row>
    <row r="73" spans="1:14" x14ac:dyDescent="0.15">
      <c r="A73" s="3"/>
      <c r="B73" s="31"/>
      <c r="C73" s="31"/>
      <c r="D73" s="10"/>
      <c r="E73" s="10"/>
      <c r="F73" s="10"/>
      <c r="G73" s="10"/>
      <c r="H73" s="15"/>
      <c r="I73" s="10"/>
      <c r="J73" s="15"/>
      <c r="K73" s="10"/>
      <c r="L73" s="10"/>
      <c r="M73" s="15"/>
      <c r="N73" s="3"/>
    </row>
    <row r="74" spans="1:14" x14ac:dyDescent="0.15">
      <c r="A74" s="3"/>
      <c r="B74" s="31"/>
      <c r="C74" s="31"/>
      <c r="D74" s="10"/>
      <c r="E74" s="10"/>
      <c r="F74" s="10"/>
      <c r="G74" s="10"/>
      <c r="H74" s="15"/>
      <c r="I74" s="10"/>
      <c r="J74" s="15"/>
      <c r="K74" s="10"/>
      <c r="L74" s="10"/>
      <c r="M74" s="15"/>
      <c r="N74" s="3"/>
    </row>
    <row r="75" spans="1:14" x14ac:dyDescent="0.15">
      <c r="A75" s="3"/>
      <c r="B75" s="31"/>
      <c r="C75" s="31"/>
      <c r="D75" s="10"/>
      <c r="E75" s="10"/>
      <c r="F75" s="10"/>
      <c r="G75" s="10"/>
      <c r="H75" s="15"/>
      <c r="I75" s="10"/>
      <c r="J75" s="15"/>
      <c r="K75" s="10"/>
      <c r="L75" s="10"/>
      <c r="M75" s="15"/>
      <c r="N75" s="3"/>
    </row>
    <row r="76" spans="1:14" x14ac:dyDescent="0.15">
      <c r="A76" s="3"/>
      <c r="B76" s="31"/>
      <c r="C76" s="31"/>
      <c r="D76" s="10"/>
      <c r="E76" s="10"/>
      <c r="F76" s="10"/>
      <c r="G76" s="10"/>
      <c r="H76" s="15"/>
      <c r="I76" s="10"/>
      <c r="J76" s="15"/>
      <c r="K76" s="10"/>
      <c r="L76" s="10"/>
      <c r="M76" s="15"/>
      <c r="N76" s="3"/>
    </row>
    <row r="77" spans="1:14" x14ac:dyDescent="0.15">
      <c r="A77" s="3"/>
      <c r="B77" s="31"/>
      <c r="C77" s="31"/>
      <c r="D77" s="10"/>
      <c r="E77" s="10"/>
      <c r="F77" s="10"/>
      <c r="G77" s="10"/>
      <c r="H77" s="15"/>
      <c r="I77" s="10"/>
      <c r="J77" s="15"/>
      <c r="K77" s="10"/>
      <c r="L77" s="10"/>
      <c r="M77" s="15"/>
      <c r="N77" s="3"/>
    </row>
    <row r="78" spans="1:14" x14ac:dyDescent="0.15">
      <c r="A78" s="3"/>
      <c r="B78" s="31"/>
      <c r="C78" s="31"/>
      <c r="D78" s="10"/>
      <c r="E78" s="10"/>
      <c r="F78" s="10"/>
      <c r="G78" s="10"/>
      <c r="H78" s="15"/>
      <c r="I78" s="10"/>
      <c r="J78" s="15"/>
      <c r="K78" s="10"/>
      <c r="L78" s="10"/>
      <c r="M78" s="15"/>
      <c r="N78" s="3"/>
    </row>
    <row r="79" spans="1:14" x14ac:dyDescent="0.15">
      <c r="A79" s="3"/>
      <c r="B79" s="31"/>
      <c r="C79" s="31"/>
      <c r="D79" s="10"/>
      <c r="E79" s="10"/>
      <c r="F79" s="10"/>
      <c r="G79" s="10"/>
      <c r="H79" s="15"/>
      <c r="I79" s="10"/>
      <c r="J79" s="15"/>
      <c r="K79" s="10"/>
      <c r="L79" s="10"/>
      <c r="M79" s="15"/>
      <c r="N79" s="3"/>
    </row>
    <row r="80" spans="1:14" x14ac:dyDescent="0.15">
      <c r="A80" s="3"/>
      <c r="B80" s="31"/>
      <c r="C80" s="31"/>
      <c r="D80" s="10"/>
      <c r="E80" s="10"/>
      <c r="F80" s="10"/>
      <c r="G80" s="10"/>
      <c r="H80" s="15"/>
      <c r="I80" s="10"/>
      <c r="J80" s="15"/>
      <c r="K80" s="10"/>
      <c r="L80" s="10"/>
      <c r="M80" s="15"/>
      <c r="N80" s="3"/>
    </row>
    <row r="81" spans="1:19" x14ac:dyDescent="0.15">
      <c r="A81" s="3"/>
      <c r="B81" s="31"/>
      <c r="C81" s="31"/>
      <c r="D81" s="10"/>
      <c r="E81" s="10"/>
      <c r="F81" s="10"/>
      <c r="G81" s="10"/>
      <c r="H81" s="15"/>
      <c r="I81" s="10"/>
      <c r="J81" s="15"/>
      <c r="K81" s="10"/>
      <c r="L81" s="10"/>
      <c r="M81" s="15"/>
      <c r="N81" s="3"/>
    </row>
    <row r="82" spans="1:19" x14ac:dyDescent="0.15">
      <c r="A82" s="3"/>
      <c r="B82" s="31"/>
      <c r="C82" s="31"/>
      <c r="D82" s="10"/>
      <c r="E82" s="10"/>
      <c r="F82" s="10"/>
      <c r="G82" s="10"/>
      <c r="H82" s="15"/>
      <c r="I82" s="10"/>
      <c r="J82" s="15"/>
      <c r="K82" s="10"/>
      <c r="L82" s="10"/>
      <c r="M82" s="15"/>
      <c r="N82" s="3"/>
    </row>
    <row r="83" spans="1:19" x14ac:dyDescent="0.15">
      <c r="A83" s="3"/>
      <c r="B83" s="31"/>
      <c r="C83" s="31"/>
      <c r="D83" s="10"/>
      <c r="E83" s="10"/>
      <c r="F83" s="10"/>
      <c r="G83" s="10"/>
      <c r="H83" s="15"/>
      <c r="I83" s="10"/>
      <c r="J83" s="15"/>
      <c r="K83" s="10"/>
      <c r="L83" s="10"/>
      <c r="M83" s="15"/>
      <c r="N83" s="3"/>
    </row>
    <row r="84" spans="1:19" x14ac:dyDescent="0.15">
      <c r="A84" s="3"/>
      <c r="B84" s="31"/>
      <c r="C84" s="31"/>
      <c r="D84" s="10"/>
      <c r="E84" s="10"/>
      <c r="F84" s="10"/>
      <c r="G84" s="10"/>
      <c r="H84" s="15"/>
      <c r="I84" s="10"/>
      <c r="J84" s="15"/>
      <c r="K84" s="10"/>
      <c r="L84" s="10"/>
      <c r="M84" s="15"/>
      <c r="N84" s="3"/>
    </row>
    <row r="85" spans="1:19" x14ac:dyDescent="0.15">
      <c r="A85" s="3"/>
      <c r="B85" s="31"/>
      <c r="C85" s="31"/>
      <c r="D85" s="10"/>
      <c r="E85" s="10"/>
      <c r="F85" s="10"/>
      <c r="G85" s="10"/>
      <c r="H85" s="15"/>
      <c r="I85" s="10"/>
      <c r="J85" s="15"/>
      <c r="K85" s="10"/>
      <c r="L85" s="10"/>
      <c r="M85" s="15"/>
      <c r="N85" s="3"/>
    </row>
    <row r="86" spans="1:19" x14ac:dyDescent="0.15">
      <c r="A86" s="3"/>
      <c r="B86" s="31"/>
      <c r="C86" s="31"/>
      <c r="D86" s="10"/>
      <c r="E86" s="10"/>
      <c r="F86" s="10"/>
      <c r="G86" s="10"/>
      <c r="H86" s="15"/>
      <c r="I86" s="10"/>
      <c r="J86" s="15"/>
      <c r="K86" s="10"/>
      <c r="L86" s="10"/>
      <c r="M86" s="15"/>
      <c r="N86" s="3"/>
    </row>
    <row r="87" spans="1:19" x14ac:dyDescent="0.15">
      <c r="A87" s="3"/>
      <c r="B87" s="31"/>
      <c r="C87" s="31"/>
      <c r="D87" s="10"/>
      <c r="E87" s="10"/>
      <c r="F87" s="10"/>
      <c r="G87" s="10"/>
      <c r="H87" s="15"/>
      <c r="I87" s="10"/>
      <c r="J87" s="15"/>
      <c r="K87" s="10"/>
      <c r="L87" s="10"/>
      <c r="M87" s="15"/>
      <c r="N87" s="3"/>
    </row>
    <row r="88" spans="1:19" s="4" customFormat="1" x14ac:dyDescent="0.15">
      <c r="A88" s="3"/>
      <c r="B88" s="31"/>
      <c r="C88" s="31"/>
      <c r="D88" s="10"/>
      <c r="E88" s="10"/>
      <c r="F88" s="10"/>
      <c r="G88" s="10"/>
      <c r="H88" s="15"/>
      <c r="I88" s="10"/>
      <c r="J88" s="15"/>
      <c r="K88" s="10"/>
      <c r="L88" s="10"/>
      <c r="M88" s="15"/>
      <c r="N88" s="3"/>
      <c r="P88" s="5"/>
      <c r="Q88" s="5"/>
      <c r="R88" s="5"/>
      <c r="S88" s="5"/>
    </row>
    <row r="89" spans="1:19" s="4" customFormat="1" x14ac:dyDescent="0.15">
      <c r="A89" s="3"/>
      <c r="B89" s="31"/>
      <c r="C89" s="31"/>
      <c r="D89" s="10"/>
      <c r="E89" s="10"/>
      <c r="F89" s="10"/>
      <c r="G89" s="10"/>
      <c r="H89" s="15"/>
      <c r="I89" s="10"/>
      <c r="J89" s="15"/>
      <c r="K89" s="10"/>
      <c r="L89" s="10"/>
      <c r="M89" s="15"/>
      <c r="N89" s="3"/>
    </row>
    <row r="90" spans="1:19" s="4" customFormat="1" x14ac:dyDescent="0.15">
      <c r="A90" s="3"/>
      <c r="B90" s="31"/>
      <c r="C90" s="31"/>
      <c r="D90" s="10"/>
      <c r="E90" s="10"/>
      <c r="F90" s="10"/>
      <c r="G90" s="10"/>
      <c r="H90" s="15"/>
      <c r="I90" s="10"/>
      <c r="J90" s="15"/>
      <c r="K90" s="10"/>
      <c r="L90" s="10"/>
      <c r="M90" s="15"/>
      <c r="N90" s="3"/>
    </row>
    <row r="91" spans="1:19" s="4" customFormat="1" x14ac:dyDescent="0.15">
      <c r="A91" s="3"/>
      <c r="B91" s="31"/>
      <c r="C91" s="31"/>
      <c r="D91" s="10"/>
      <c r="E91" s="10"/>
      <c r="F91" s="10"/>
      <c r="G91" s="10"/>
      <c r="H91" s="15"/>
      <c r="I91" s="10"/>
      <c r="J91" s="15"/>
      <c r="K91" s="10"/>
      <c r="L91" s="10"/>
      <c r="M91" s="15"/>
      <c r="N91" s="3"/>
    </row>
    <row r="92" spans="1:19" x14ac:dyDescent="0.15">
      <c r="A92" s="3"/>
      <c r="B92" s="31"/>
      <c r="C92" s="31"/>
      <c r="D92" s="10"/>
      <c r="E92" s="10"/>
      <c r="F92" s="10"/>
      <c r="G92" s="10"/>
      <c r="H92" s="15"/>
      <c r="I92" s="10"/>
      <c r="J92" s="15"/>
      <c r="K92" s="10"/>
      <c r="L92" s="10"/>
      <c r="M92" s="15"/>
      <c r="N92" s="3"/>
    </row>
    <row r="93" spans="1:19" x14ac:dyDescent="0.15">
      <c r="A93" s="3"/>
      <c r="B93" s="31"/>
      <c r="C93" s="31"/>
      <c r="D93" s="10"/>
      <c r="E93" s="10"/>
      <c r="F93" s="10"/>
      <c r="G93" s="10"/>
      <c r="H93" s="15"/>
      <c r="I93" s="10"/>
      <c r="J93" s="15"/>
      <c r="K93" s="10"/>
      <c r="L93" s="10"/>
      <c r="M93" s="15"/>
      <c r="N93" s="3"/>
    </row>
    <row r="94" spans="1:19" x14ac:dyDescent="0.15">
      <c r="A94" s="3"/>
      <c r="B94" s="31"/>
      <c r="C94" s="31"/>
      <c r="D94" s="10"/>
      <c r="E94" s="10"/>
      <c r="F94" s="10"/>
      <c r="G94" s="10"/>
      <c r="H94" s="15"/>
      <c r="I94" s="10"/>
      <c r="J94" s="15"/>
      <c r="K94" s="10"/>
      <c r="L94" s="10"/>
      <c r="M94" s="15"/>
      <c r="N94" s="3"/>
    </row>
    <row r="95" spans="1:19" x14ac:dyDescent="0.15">
      <c r="A95" s="3"/>
      <c r="B95" s="31"/>
      <c r="C95" s="31"/>
      <c r="D95" s="10"/>
      <c r="E95" s="10"/>
      <c r="F95" s="10"/>
      <c r="G95" s="10"/>
      <c r="H95" s="15"/>
      <c r="I95" s="10"/>
      <c r="J95" s="15"/>
      <c r="K95" s="10"/>
      <c r="L95" s="10"/>
      <c r="M95" s="15"/>
      <c r="N95" s="3"/>
    </row>
    <row r="96" spans="1:19" x14ac:dyDescent="0.15">
      <c r="A96" s="3"/>
      <c r="B96" s="31"/>
      <c r="C96" s="31"/>
      <c r="D96" s="10"/>
      <c r="E96" s="10"/>
      <c r="F96" s="10"/>
      <c r="G96" s="10"/>
      <c r="H96" s="15"/>
      <c r="I96" s="10"/>
      <c r="J96" s="15"/>
      <c r="K96" s="10"/>
      <c r="L96" s="10"/>
      <c r="M96" s="15"/>
      <c r="N96" s="3"/>
    </row>
    <row r="97" spans="1:14" x14ac:dyDescent="0.15">
      <c r="A97" s="3"/>
      <c r="B97" s="31"/>
      <c r="C97" s="31"/>
      <c r="D97" s="10"/>
      <c r="E97" s="10"/>
      <c r="F97" s="10"/>
      <c r="G97" s="10"/>
      <c r="H97" s="15"/>
      <c r="I97" s="10"/>
      <c r="J97" s="15"/>
      <c r="K97" s="10"/>
      <c r="L97" s="10"/>
      <c r="M97" s="15"/>
      <c r="N97" s="3"/>
    </row>
    <row r="98" spans="1:14" x14ac:dyDescent="0.15">
      <c r="A98" s="3"/>
      <c r="B98" s="31"/>
      <c r="C98" s="31"/>
      <c r="D98" s="10"/>
      <c r="E98" s="10"/>
      <c r="F98" s="10"/>
      <c r="G98" s="10"/>
      <c r="H98" s="15"/>
      <c r="I98" s="10"/>
      <c r="J98" s="15"/>
      <c r="K98" s="10"/>
      <c r="L98" s="10"/>
      <c r="M98" s="15"/>
      <c r="N98" s="3"/>
    </row>
    <row r="99" spans="1:14" x14ac:dyDescent="0.15">
      <c r="A99" s="3"/>
      <c r="B99" s="31"/>
      <c r="C99" s="31"/>
      <c r="D99" s="10"/>
      <c r="E99" s="10"/>
      <c r="F99" s="10"/>
      <c r="G99" s="10"/>
      <c r="H99" s="15"/>
      <c r="I99" s="10"/>
      <c r="J99" s="15"/>
      <c r="K99" s="10"/>
      <c r="L99" s="10"/>
      <c r="M99" s="15"/>
      <c r="N99" s="3"/>
    </row>
    <row r="100" spans="1:14" x14ac:dyDescent="0.15">
      <c r="A100" s="3"/>
      <c r="B100" s="31"/>
      <c r="C100" s="31"/>
      <c r="D100" s="10"/>
      <c r="E100" s="10"/>
      <c r="F100" s="10"/>
      <c r="G100" s="10"/>
      <c r="H100" s="15"/>
      <c r="I100" s="10"/>
      <c r="J100" s="15"/>
      <c r="K100" s="10"/>
      <c r="L100" s="10"/>
      <c r="M100" s="15"/>
      <c r="N100" s="3"/>
    </row>
    <row r="101" spans="1:14" x14ac:dyDescent="0.15">
      <c r="A101" s="3"/>
      <c r="B101" s="31"/>
      <c r="C101" s="31"/>
      <c r="D101" s="10"/>
      <c r="E101" s="10"/>
      <c r="F101" s="10"/>
      <c r="G101" s="10"/>
      <c r="H101" s="15"/>
      <c r="I101" s="10"/>
      <c r="J101" s="15"/>
      <c r="K101" s="10"/>
      <c r="L101" s="10"/>
      <c r="M101" s="15"/>
      <c r="N101" s="3"/>
    </row>
    <row r="102" spans="1:14" x14ac:dyDescent="0.15">
      <c r="A102" s="3"/>
      <c r="B102" s="31"/>
      <c r="C102" s="31"/>
      <c r="D102" s="10"/>
      <c r="E102" s="10"/>
      <c r="F102" s="10"/>
      <c r="G102" s="10"/>
      <c r="H102" s="15"/>
      <c r="I102" s="10"/>
      <c r="J102" s="15"/>
      <c r="K102" s="10"/>
      <c r="L102" s="10"/>
      <c r="M102" s="15"/>
      <c r="N102" s="3"/>
    </row>
    <row r="103" spans="1:14" x14ac:dyDescent="0.15">
      <c r="A103" s="3"/>
      <c r="B103" s="31"/>
      <c r="C103" s="31"/>
      <c r="D103" s="10"/>
      <c r="E103" s="10"/>
      <c r="F103" s="10"/>
      <c r="G103" s="10"/>
      <c r="H103" s="15"/>
      <c r="I103" s="10"/>
      <c r="J103" s="15"/>
      <c r="K103" s="10"/>
      <c r="L103" s="10"/>
      <c r="M103" s="15"/>
      <c r="N103" s="3"/>
    </row>
    <row r="104" spans="1:14" x14ac:dyDescent="0.15">
      <c r="A104" s="3"/>
      <c r="B104" s="31"/>
      <c r="C104" s="31"/>
      <c r="D104" s="10"/>
      <c r="E104" s="10"/>
      <c r="F104" s="10"/>
      <c r="G104" s="10"/>
      <c r="H104" s="15"/>
      <c r="I104" s="10"/>
      <c r="J104" s="15"/>
      <c r="K104" s="10"/>
      <c r="L104" s="10"/>
      <c r="M104" s="15"/>
      <c r="N104" s="3"/>
    </row>
    <row r="105" spans="1:14" x14ac:dyDescent="0.15">
      <c r="A105" s="3"/>
      <c r="B105" s="31"/>
      <c r="C105" s="31"/>
      <c r="D105" s="10"/>
      <c r="E105" s="10"/>
      <c r="F105" s="10"/>
      <c r="G105" s="10"/>
      <c r="H105" s="15"/>
      <c r="I105" s="10"/>
      <c r="J105" s="15"/>
      <c r="K105" s="10"/>
      <c r="L105" s="10"/>
      <c r="M105" s="15"/>
      <c r="N105" s="3"/>
    </row>
    <row r="106" spans="1:14" x14ac:dyDescent="0.15">
      <c r="A106" s="3"/>
      <c r="B106" s="31"/>
      <c r="C106" s="31"/>
      <c r="D106" s="10"/>
      <c r="E106" s="10"/>
      <c r="F106" s="10"/>
      <c r="G106" s="10"/>
      <c r="H106" s="15"/>
      <c r="I106" s="10"/>
      <c r="J106" s="15"/>
      <c r="K106" s="10"/>
      <c r="L106" s="10"/>
      <c r="M106" s="15"/>
      <c r="N106" s="3"/>
    </row>
    <row r="107" spans="1:14" x14ac:dyDescent="0.15">
      <c r="A107" s="3"/>
      <c r="B107" s="31"/>
      <c r="C107" s="31"/>
      <c r="D107" s="10"/>
      <c r="E107" s="10"/>
      <c r="F107" s="10"/>
      <c r="G107" s="10"/>
      <c r="H107" s="15"/>
      <c r="I107" s="10"/>
      <c r="J107" s="15"/>
      <c r="K107" s="10"/>
      <c r="L107" s="10"/>
      <c r="M107" s="15"/>
      <c r="N107" s="3"/>
    </row>
    <row r="108" spans="1:14" x14ac:dyDescent="0.15">
      <c r="A108" s="3"/>
      <c r="B108" s="31"/>
      <c r="C108" s="31"/>
      <c r="D108" s="10"/>
      <c r="E108" s="10"/>
      <c r="F108" s="10"/>
      <c r="G108" s="10"/>
      <c r="H108" s="15"/>
      <c r="I108" s="10"/>
      <c r="J108" s="15"/>
      <c r="K108" s="10"/>
      <c r="L108" s="10"/>
      <c r="M108" s="15"/>
      <c r="N108" s="3"/>
    </row>
    <row r="109" spans="1:14" x14ac:dyDescent="0.15">
      <c r="A109" s="3"/>
      <c r="B109" s="31"/>
      <c r="C109" s="31"/>
      <c r="D109" s="10"/>
      <c r="E109" s="10"/>
      <c r="F109" s="10"/>
      <c r="G109" s="10"/>
      <c r="H109" s="15"/>
      <c r="I109" s="10"/>
      <c r="J109" s="15"/>
      <c r="K109" s="10"/>
      <c r="L109" s="10"/>
      <c r="M109" s="15"/>
      <c r="N109" s="3"/>
    </row>
    <row r="110" spans="1:14" x14ac:dyDescent="0.15">
      <c r="A110" s="3"/>
      <c r="B110" s="31"/>
      <c r="C110" s="31"/>
      <c r="D110" s="10"/>
      <c r="E110" s="10"/>
      <c r="F110" s="10"/>
      <c r="G110" s="10"/>
      <c r="H110" s="15"/>
      <c r="I110" s="10"/>
      <c r="J110" s="15"/>
      <c r="K110" s="10"/>
      <c r="L110" s="10"/>
      <c r="M110" s="15"/>
      <c r="N110" s="3"/>
    </row>
    <row r="111" spans="1:14" x14ac:dyDescent="0.15">
      <c r="A111" s="3"/>
      <c r="B111" s="31"/>
      <c r="C111" s="31"/>
      <c r="D111" s="10"/>
      <c r="E111" s="10"/>
      <c r="F111" s="10"/>
      <c r="G111" s="10"/>
      <c r="H111" s="15"/>
      <c r="I111" s="10"/>
      <c r="J111" s="15"/>
      <c r="K111" s="10"/>
      <c r="L111" s="10"/>
      <c r="M111" s="15"/>
      <c r="N111" s="3"/>
    </row>
    <row r="112" spans="1:14" x14ac:dyDescent="0.15">
      <c r="A112" s="3"/>
      <c r="B112" s="31"/>
      <c r="C112" s="31"/>
      <c r="D112" s="10"/>
      <c r="E112" s="10"/>
      <c r="F112" s="10"/>
      <c r="G112" s="10"/>
      <c r="H112" s="15"/>
      <c r="I112" s="10"/>
      <c r="J112" s="15"/>
      <c r="K112" s="10"/>
      <c r="L112" s="10"/>
      <c r="M112" s="15"/>
      <c r="N112" s="3"/>
    </row>
    <row r="113" spans="1:14" x14ac:dyDescent="0.15">
      <c r="A113" s="3"/>
      <c r="B113" s="31"/>
      <c r="C113" s="31"/>
      <c r="D113" s="10"/>
      <c r="E113" s="10"/>
      <c r="F113" s="10"/>
      <c r="G113" s="10"/>
      <c r="H113" s="15"/>
      <c r="I113" s="10"/>
      <c r="J113" s="15"/>
      <c r="K113" s="10"/>
      <c r="L113" s="10"/>
      <c r="M113" s="15"/>
      <c r="N113" s="3"/>
    </row>
    <row r="114" spans="1:14" x14ac:dyDescent="0.15">
      <c r="A114" s="3"/>
      <c r="B114" s="31"/>
      <c r="C114" s="31"/>
      <c r="D114" s="10"/>
      <c r="E114" s="10"/>
      <c r="F114" s="10"/>
      <c r="G114" s="10"/>
      <c r="H114" s="15"/>
      <c r="I114" s="10"/>
      <c r="J114" s="15"/>
      <c r="K114" s="10"/>
      <c r="L114" s="10"/>
      <c r="M114" s="15"/>
      <c r="N114" s="3"/>
    </row>
    <row r="115" spans="1:14" x14ac:dyDescent="0.15">
      <c r="A115" s="3"/>
      <c r="B115" s="31"/>
      <c r="C115" s="31"/>
      <c r="D115" s="10"/>
      <c r="E115" s="10"/>
      <c r="F115" s="10"/>
      <c r="G115" s="10"/>
      <c r="H115" s="15"/>
      <c r="I115" s="10"/>
      <c r="J115" s="15"/>
      <c r="K115" s="10"/>
      <c r="L115" s="10"/>
      <c r="M115" s="15"/>
      <c r="N115" s="3"/>
    </row>
    <row r="116" spans="1:14" x14ac:dyDescent="0.15">
      <c r="A116" s="3"/>
      <c r="B116" s="31"/>
      <c r="C116" s="31"/>
      <c r="D116" s="10"/>
      <c r="E116" s="10"/>
      <c r="F116" s="10"/>
      <c r="G116" s="10"/>
      <c r="H116" s="15"/>
      <c r="I116" s="10"/>
      <c r="J116" s="15"/>
      <c r="K116" s="10"/>
      <c r="L116" s="10"/>
      <c r="M116" s="15"/>
      <c r="N116" s="3"/>
    </row>
    <row r="117" spans="1:14" x14ac:dyDescent="0.15">
      <c r="A117" s="3"/>
      <c r="B117" s="31"/>
      <c r="C117" s="31"/>
      <c r="D117" s="10"/>
      <c r="E117" s="10"/>
      <c r="F117" s="10"/>
      <c r="G117" s="10"/>
      <c r="H117" s="15"/>
      <c r="I117" s="10"/>
      <c r="J117" s="15"/>
      <c r="K117" s="10"/>
      <c r="L117" s="10"/>
      <c r="M117" s="15"/>
      <c r="N117" s="3"/>
    </row>
    <row r="118" spans="1:14" x14ac:dyDescent="0.15">
      <c r="A118" s="3"/>
      <c r="B118" s="31"/>
      <c r="C118" s="31"/>
      <c r="D118" s="10"/>
      <c r="E118" s="10"/>
      <c r="F118" s="10"/>
      <c r="G118" s="10"/>
      <c r="H118" s="15"/>
      <c r="I118" s="10"/>
      <c r="J118" s="15"/>
      <c r="K118" s="10"/>
      <c r="L118" s="10"/>
      <c r="M118" s="15"/>
      <c r="N118" s="3"/>
    </row>
    <row r="119" spans="1:14" x14ac:dyDescent="0.15">
      <c r="A119" s="3"/>
      <c r="B119" s="31"/>
      <c r="C119" s="31"/>
      <c r="D119" s="10"/>
      <c r="E119" s="10"/>
      <c r="F119" s="10"/>
      <c r="G119" s="10"/>
      <c r="H119" s="15"/>
      <c r="I119" s="10"/>
      <c r="J119" s="15"/>
      <c r="K119" s="10"/>
      <c r="L119" s="10"/>
      <c r="M119" s="15"/>
      <c r="N119" s="3"/>
    </row>
    <row r="120" spans="1:14" x14ac:dyDescent="0.15">
      <c r="A120" s="3"/>
      <c r="B120" s="31"/>
      <c r="C120" s="31"/>
      <c r="D120" s="10"/>
      <c r="E120" s="10"/>
      <c r="F120" s="10"/>
      <c r="G120" s="10"/>
      <c r="H120" s="15"/>
      <c r="I120" s="10"/>
      <c r="J120" s="15"/>
      <c r="K120" s="10"/>
      <c r="L120" s="10"/>
      <c r="M120" s="15"/>
      <c r="N120" s="3"/>
    </row>
    <row r="121" spans="1:14" x14ac:dyDescent="0.15">
      <c r="A121" s="3"/>
      <c r="B121" s="31"/>
      <c r="C121" s="31"/>
      <c r="D121" s="10"/>
      <c r="E121" s="10"/>
      <c r="F121" s="10"/>
      <c r="G121" s="10"/>
      <c r="H121" s="15"/>
      <c r="I121" s="10"/>
      <c r="J121" s="15"/>
      <c r="K121" s="10"/>
      <c r="L121" s="10"/>
      <c r="M121" s="15"/>
      <c r="N121" s="3"/>
    </row>
    <row r="122" spans="1:14" x14ac:dyDescent="0.15">
      <c r="A122" s="3"/>
      <c r="B122" s="31"/>
      <c r="C122" s="31"/>
      <c r="D122" s="10"/>
      <c r="E122" s="10"/>
      <c r="F122" s="10"/>
      <c r="G122" s="10"/>
      <c r="H122" s="15"/>
      <c r="I122" s="10"/>
      <c r="J122" s="15"/>
      <c r="K122" s="10"/>
      <c r="L122" s="10"/>
      <c r="M122" s="15"/>
      <c r="N122" s="3"/>
    </row>
    <row r="123" spans="1:14" x14ac:dyDescent="0.15">
      <c r="A123" s="3"/>
      <c r="B123" s="31"/>
      <c r="C123" s="31"/>
      <c r="D123" s="10"/>
      <c r="E123" s="10"/>
      <c r="F123" s="10"/>
      <c r="G123" s="10"/>
      <c r="H123" s="15"/>
      <c r="I123" s="10"/>
      <c r="J123" s="15"/>
      <c r="K123" s="10"/>
      <c r="L123" s="10"/>
      <c r="M123" s="15"/>
      <c r="N123" s="3"/>
    </row>
    <row r="124" spans="1:14" x14ac:dyDescent="0.15">
      <c r="A124" s="3"/>
      <c r="B124" s="31"/>
      <c r="C124" s="31"/>
      <c r="D124" s="10"/>
      <c r="E124" s="10"/>
      <c r="F124" s="10"/>
      <c r="G124" s="10"/>
      <c r="H124" s="15"/>
      <c r="I124" s="10"/>
      <c r="J124" s="15"/>
      <c r="K124" s="10"/>
      <c r="L124" s="10"/>
      <c r="M124" s="15"/>
      <c r="N124" s="3"/>
    </row>
    <row r="125" spans="1:14" x14ac:dyDescent="0.15">
      <c r="A125" s="3"/>
      <c r="B125" s="31"/>
      <c r="C125" s="31"/>
      <c r="D125" s="10"/>
      <c r="E125" s="10"/>
      <c r="F125" s="10"/>
      <c r="G125" s="10"/>
      <c r="H125" s="15"/>
      <c r="I125" s="10"/>
      <c r="J125" s="15"/>
      <c r="K125" s="10"/>
      <c r="L125" s="10"/>
      <c r="M125" s="15"/>
      <c r="N125" s="3"/>
    </row>
  </sheetData>
  <mergeCells count="43">
    <mergeCell ref="G35:H35"/>
    <mergeCell ref="I54:J54"/>
    <mergeCell ref="K54:K55"/>
    <mergeCell ref="L54:M54"/>
    <mergeCell ref="A66:C66"/>
    <mergeCell ref="I35:J35"/>
    <mergeCell ref="K35:K36"/>
    <mergeCell ref="L35:M35"/>
    <mergeCell ref="A51:C51"/>
    <mergeCell ref="A54:B55"/>
    <mergeCell ref="C54:C55"/>
    <mergeCell ref="D54:D55"/>
    <mergeCell ref="E54:E55"/>
    <mergeCell ref="F54:F55"/>
    <mergeCell ref="G54:H54"/>
    <mergeCell ref="A35:B36"/>
    <mergeCell ref="C35:C36"/>
    <mergeCell ref="D35:D36"/>
    <mergeCell ref="E35:E36"/>
    <mergeCell ref="F35:F36"/>
    <mergeCell ref="A1:M1"/>
    <mergeCell ref="A15:C15"/>
    <mergeCell ref="A18:B19"/>
    <mergeCell ref="C18:C19"/>
    <mergeCell ref="D18:D19"/>
    <mergeCell ref="E18:E19"/>
    <mergeCell ref="F18:F19"/>
    <mergeCell ref="G18:H18"/>
    <mergeCell ref="I18:J18"/>
    <mergeCell ref="K18:K19"/>
    <mergeCell ref="L18:M18"/>
    <mergeCell ref="A3:M3"/>
    <mergeCell ref="A33:M33"/>
    <mergeCell ref="A5:B6"/>
    <mergeCell ref="C5:C6"/>
    <mergeCell ref="D5:D6"/>
    <mergeCell ref="E5:E6"/>
    <mergeCell ref="F5:F6"/>
    <mergeCell ref="G5:H5"/>
    <mergeCell ref="I5:J5"/>
    <mergeCell ref="K5:K6"/>
    <mergeCell ref="L5:M5"/>
    <mergeCell ref="A30:C30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70" fitToHeight="0" orientation="landscape" r:id="rId1"/>
  <rowBreaks count="2" manualBreakCount="2">
    <brk id="32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2"/>
  <sheetViews>
    <sheetView view="pageBreakPreview" zoomScaleNormal="70" zoomScaleSheetLayoutView="100" zoomScalePageLayoutView="70" workbookViewId="0">
      <selection activeCell="A5" sqref="A5:B6"/>
    </sheetView>
  </sheetViews>
  <sheetFormatPr defaultRowHeight="12" x14ac:dyDescent="0.15"/>
  <cols>
    <col min="1" max="1" width="2" style="132" customWidth="1"/>
    <col min="2" max="2" width="11.125" style="134" customWidth="1"/>
    <col min="3" max="3" width="2" style="132" customWidth="1"/>
    <col min="4" max="4" width="11.125" style="134" customWidth="1"/>
    <col min="5" max="5" width="3.375" style="132" bestFit="1" customWidth="1"/>
    <col min="6" max="6" width="15.375" style="134" customWidth="1"/>
    <col min="7" max="10" width="15.625" style="80" customWidth="1"/>
    <col min="11" max="11" width="12.625" style="95" customWidth="1"/>
    <col min="12" max="12" width="15.625" style="80" customWidth="1"/>
    <col min="13" max="13" width="12.625" style="95" customWidth="1"/>
    <col min="14" max="15" width="15.625" style="80" customWidth="1"/>
    <col min="16" max="16" width="12.625" style="95" customWidth="1"/>
    <col min="17" max="17" width="18.625" style="63" customWidth="1"/>
    <col min="18" max="16384" width="9" style="4"/>
  </cols>
  <sheetData>
    <row r="1" spans="1:17" ht="17.25" x14ac:dyDescent="0.15">
      <c r="A1" s="180" t="s">
        <v>187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7" x14ac:dyDescent="0.15">
      <c r="A2" s="61"/>
      <c r="B2" s="62"/>
      <c r="C2" s="61"/>
      <c r="D2" s="62"/>
      <c r="E2" s="61"/>
      <c r="F2" s="62"/>
      <c r="G2" s="81"/>
      <c r="H2" s="81"/>
      <c r="I2" s="81"/>
      <c r="J2" s="81"/>
      <c r="K2" s="96"/>
      <c r="L2" s="81"/>
      <c r="M2" s="96"/>
      <c r="N2" s="81"/>
      <c r="O2" s="81"/>
      <c r="P2" s="96"/>
      <c r="Q2" s="62"/>
    </row>
    <row r="3" spans="1:17" x14ac:dyDescent="0.15">
      <c r="A3" s="181" t="s">
        <v>35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4" spans="1:17" ht="12.75" thickBot="1" x14ac:dyDescent="0.2">
      <c r="B4" s="133" t="s">
        <v>36</v>
      </c>
      <c r="Q4" s="16" t="s">
        <v>2</v>
      </c>
    </row>
    <row r="5" spans="1:17" s="39" customFormat="1" ht="20.100000000000001" customHeight="1" x14ac:dyDescent="0.15">
      <c r="A5" s="183" t="s">
        <v>3</v>
      </c>
      <c r="B5" s="184"/>
      <c r="C5" s="187" t="s">
        <v>4</v>
      </c>
      <c r="D5" s="184"/>
      <c r="E5" s="187" t="s">
        <v>37</v>
      </c>
      <c r="F5" s="184"/>
      <c r="G5" s="166" t="s">
        <v>155</v>
      </c>
      <c r="H5" s="166" t="s">
        <v>156</v>
      </c>
      <c r="I5" s="166" t="s">
        <v>157</v>
      </c>
      <c r="J5" s="168" t="s">
        <v>183</v>
      </c>
      <c r="K5" s="169"/>
      <c r="L5" s="170" t="s">
        <v>184</v>
      </c>
      <c r="M5" s="189"/>
      <c r="N5" s="172" t="s">
        <v>185</v>
      </c>
      <c r="O5" s="174" t="s">
        <v>186</v>
      </c>
      <c r="P5" s="175"/>
      <c r="Q5" s="190" t="s">
        <v>38</v>
      </c>
    </row>
    <row r="6" spans="1:17" s="39" customFormat="1" ht="20.100000000000001" customHeight="1" x14ac:dyDescent="0.15">
      <c r="A6" s="185"/>
      <c r="B6" s="186"/>
      <c r="C6" s="188"/>
      <c r="D6" s="186"/>
      <c r="E6" s="188"/>
      <c r="F6" s="186"/>
      <c r="G6" s="167"/>
      <c r="H6" s="167"/>
      <c r="I6" s="167"/>
      <c r="J6" s="7"/>
      <c r="K6" s="12" t="s">
        <v>5</v>
      </c>
      <c r="L6" s="7"/>
      <c r="M6" s="12" t="s">
        <v>5</v>
      </c>
      <c r="N6" s="173"/>
      <c r="O6" s="7"/>
      <c r="P6" s="17" t="s">
        <v>5</v>
      </c>
      <c r="Q6" s="191"/>
    </row>
    <row r="7" spans="1:17" s="42" customFormat="1" ht="27.95" customHeight="1" x14ac:dyDescent="0.15">
      <c r="A7" s="107" t="s">
        <v>39</v>
      </c>
      <c r="B7" s="47" t="s">
        <v>6</v>
      </c>
      <c r="C7" s="41"/>
      <c r="D7" s="51"/>
      <c r="E7" s="41"/>
      <c r="F7" s="46"/>
      <c r="G7" s="82">
        <f>G8+G12+G17</f>
        <v>3818683</v>
      </c>
      <c r="H7" s="82">
        <f>H8+H12+H17</f>
        <v>3808573</v>
      </c>
      <c r="I7" s="82">
        <f>I8+I12+I17</f>
        <v>3796576</v>
      </c>
      <c r="J7" s="83">
        <f t="shared" ref="J7:J29" si="0">+I7-G7</f>
        <v>-22107</v>
      </c>
      <c r="K7" s="97">
        <f t="shared" ref="K7:K28" si="1">J7/G7</f>
        <v>-5.7891686741214183E-3</v>
      </c>
      <c r="L7" s="83">
        <f t="shared" ref="L7:L29" si="2">+I7-H7</f>
        <v>-11997</v>
      </c>
      <c r="M7" s="99">
        <f t="shared" ref="M7:M29" si="3">L7/H7</f>
        <v>-3.1499987003006111E-3</v>
      </c>
      <c r="N7" s="32">
        <f>SUM(N8:N18)/2</f>
        <v>3770538</v>
      </c>
      <c r="O7" s="92">
        <f>+I7-N7</f>
        <v>26038</v>
      </c>
      <c r="P7" s="104">
        <f t="shared" ref="P7:P17" si="4">+O7/N7</f>
        <v>6.9056458256089711E-3</v>
      </c>
      <c r="Q7" s="108"/>
    </row>
    <row r="8" spans="1:17" s="42" customFormat="1" ht="27.95" customHeight="1" x14ac:dyDescent="0.15">
      <c r="A8" s="109"/>
      <c r="B8" s="69" t="s">
        <v>40</v>
      </c>
      <c r="C8" s="40" t="s">
        <v>39</v>
      </c>
      <c r="D8" s="68" t="s">
        <v>41</v>
      </c>
      <c r="E8" s="45"/>
      <c r="F8" s="46"/>
      <c r="G8" s="82">
        <f>G9+G10+G11</f>
        <v>1838660</v>
      </c>
      <c r="H8" s="82">
        <f>H9+H10+H11</f>
        <v>1848327</v>
      </c>
      <c r="I8" s="82">
        <f>I9+I10+I11</f>
        <v>1849568</v>
      </c>
      <c r="J8" s="83">
        <f t="shared" si="0"/>
        <v>10908</v>
      </c>
      <c r="K8" s="97">
        <f t="shared" si="1"/>
        <v>5.9325813364080361E-3</v>
      </c>
      <c r="L8" s="83">
        <f t="shared" si="2"/>
        <v>1241</v>
      </c>
      <c r="M8" s="99">
        <f t="shared" si="3"/>
        <v>6.7141799043134685E-4</v>
      </c>
      <c r="N8" s="32">
        <f>SUM(N9:N11)</f>
        <v>1812589</v>
      </c>
      <c r="O8" s="92">
        <f t="shared" ref="O8:O29" si="5">+I8-N8</f>
        <v>36979</v>
      </c>
      <c r="P8" s="104">
        <f t="shared" si="4"/>
        <v>2.0401205127031002E-2</v>
      </c>
      <c r="Q8" s="110"/>
    </row>
    <row r="9" spans="1:17" s="42" customFormat="1" ht="27.95" customHeight="1" x14ac:dyDescent="0.15">
      <c r="A9" s="109"/>
      <c r="B9" s="69"/>
      <c r="C9" s="43"/>
      <c r="D9" s="69"/>
      <c r="E9" s="44" t="s">
        <v>39</v>
      </c>
      <c r="F9" s="47" t="s">
        <v>42</v>
      </c>
      <c r="G9" s="147">
        <v>1430443</v>
      </c>
      <c r="H9" s="147">
        <v>1430443</v>
      </c>
      <c r="I9" s="82">
        <v>1430443</v>
      </c>
      <c r="J9" s="83">
        <f t="shared" si="0"/>
        <v>0</v>
      </c>
      <c r="K9" s="97">
        <f t="shared" si="1"/>
        <v>0</v>
      </c>
      <c r="L9" s="83">
        <f t="shared" si="2"/>
        <v>0</v>
      </c>
      <c r="M9" s="99">
        <f t="shared" si="3"/>
        <v>0</v>
      </c>
      <c r="N9" s="32">
        <v>1405482</v>
      </c>
      <c r="O9" s="92">
        <f t="shared" si="5"/>
        <v>24961</v>
      </c>
      <c r="P9" s="104">
        <f t="shared" si="4"/>
        <v>1.7759743632433572E-2</v>
      </c>
      <c r="Q9" s="110" t="s">
        <v>43</v>
      </c>
    </row>
    <row r="10" spans="1:17" s="42" customFormat="1" ht="27.95" customHeight="1" x14ac:dyDescent="0.15">
      <c r="A10" s="109"/>
      <c r="B10" s="69"/>
      <c r="C10" s="43"/>
      <c r="D10" s="69"/>
      <c r="E10" s="45" t="s">
        <v>44</v>
      </c>
      <c r="F10" s="46" t="s">
        <v>45</v>
      </c>
      <c r="G10" s="147">
        <v>407666</v>
      </c>
      <c r="H10" s="147">
        <v>417333</v>
      </c>
      <c r="I10" s="82">
        <v>418574</v>
      </c>
      <c r="J10" s="83">
        <f t="shared" si="0"/>
        <v>10908</v>
      </c>
      <c r="K10" s="97">
        <f t="shared" si="1"/>
        <v>2.6757198294682413E-2</v>
      </c>
      <c r="L10" s="83">
        <f t="shared" si="2"/>
        <v>1241</v>
      </c>
      <c r="M10" s="99">
        <f t="shared" si="3"/>
        <v>2.9736445476394148E-3</v>
      </c>
      <c r="N10" s="32">
        <v>406751</v>
      </c>
      <c r="O10" s="92">
        <f t="shared" si="5"/>
        <v>11823</v>
      </c>
      <c r="P10" s="104">
        <f>+O10/N10</f>
        <v>2.9066923006950199E-2</v>
      </c>
      <c r="Q10" s="110" t="s">
        <v>46</v>
      </c>
    </row>
    <row r="11" spans="1:17" s="42" customFormat="1" ht="27.95" customHeight="1" x14ac:dyDescent="0.15">
      <c r="A11" s="109"/>
      <c r="B11" s="69"/>
      <c r="C11" s="43"/>
      <c r="D11" s="69"/>
      <c r="E11" s="44" t="s">
        <v>47</v>
      </c>
      <c r="F11" s="47" t="s">
        <v>48</v>
      </c>
      <c r="G11" s="147">
        <v>551</v>
      </c>
      <c r="H11" s="147">
        <v>551</v>
      </c>
      <c r="I11" s="82">
        <v>551</v>
      </c>
      <c r="J11" s="83">
        <f t="shared" si="0"/>
        <v>0</v>
      </c>
      <c r="K11" s="97">
        <f t="shared" si="1"/>
        <v>0</v>
      </c>
      <c r="L11" s="83">
        <f t="shared" si="2"/>
        <v>0</v>
      </c>
      <c r="M11" s="99">
        <f t="shared" si="3"/>
        <v>0</v>
      </c>
      <c r="N11" s="32">
        <v>356</v>
      </c>
      <c r="O11" s="92">
        <f t="shared" si="5"/>
        <v>195</v>
      </c>
      <c r="P11" s="104">
        <f t="shared" si="4"/>
        <v>0.547752808988764</v>
      </c>
      <c r="Q11" s="110" t="s">
        <v>49</v>
      </c>
    </row>
    <row r="12" spans="1:17" s="42" customFormat="1" ht="27.95" customHeight="1" x14ac:dyDescent="0.15">
      <c r="A12" s="109"/>
      <c r="B12" s="69"/>
      <c r="C12" s="40" t="s">
        <v>44</v>
      </c>
      <c r="D12" s="68" t="s">
        <v>50</v>
      </c>
      <c r="E12" s="45"/>
      <c r="F12" s="46"/>
      <c r="G12" s="82">
        <f>SUM(G13:G16)</f>
        <v>1980022</v>
      </c>
      <c r="H12" s="82">
        <f>H15+H13+H16+H14</f>
        <v>1960245</v>
      </c>
      <c r="I12" s="82">
        <f>I15+I13+I16+I14</f>
        <v>1947007</v>
      </c>
      <c r="J12" s="83">
        <f t="shared" si="0"/>
        <v>-33015</v>
      </c>
      <c r="K12" s="97">
        <f t="shared" si="1"/>
        <v>-1.6674057156940682E-2</v>
      </c>
      <c r="L12" s="83">
        <f t="shared" si="2"/>
        <v>-13238</v>
      </c>
      <c r="M12" s="99">
        <f t="shared" si="3"/>
        <v>-6.7532374779683156E-3</v>
      </c>
      <c r="N12" s="32">
        <f>SUM(N13:N16)</f>
        <v>1957948</v>
      </c>
      <c r="O12" s="92">
        <f t="shared" si="5"/>
        <v>-10941</v>
      </c>
      <c r="P12" s="104">
        <f t="shared" si="4"/>
        <v>-5.5879931438424313E-3</v>
      </c>
      <c r="Q12" s="110"/>
    </row>
    <row r="13" spans="1:17" s="42" customFormat="1" ht="27.95" customHeight="1" x14ac:dyDescent="0.15">
      <c r="A13" s="109"/>
      <c r="B13" s="69"/>
      <c r="C13" s="43"/>
      <c r="D13" s="69"/>
      <c r="E13" s="40" t="s">
        <v>51</v>
      </c>
      <c r="F13" s="46" t="s">
        <v>52</v>
      </c>
      <c r="G13" s="147">
        <v>746802</v>
      </c>
      <c r="H13" s="82">
        <v>739657</v>
      </c>
      <c r="I13" s="82">
        <v>721489</v>
      </c>
      <c r="J13" s="83">
        <f t="shared" si="0"/>
        <v>-25313</v>
      </c>
      <c r="K13" s="97">
        <f t="shared" si="1"/>
        <v>-3.3895195781478892E-2</v>
      </c>
      <c r="L13" s="83">
        <f t="shared" si="2"/>
        <v>-18168</v>
      </c>
      <c r="M13" s="99">
        <f t="shared" si="3"/>
        <v>-2.4562736511653374E-2</v>
      </c>
      <c r="N13" s="32">
        <v>738990</v>
      </c>
      <c r="O13" s="92">
        <f t="shared" si="5"/>
        <v>-17501</v>
      </c>
      <c r="P13" s="104">
        <f t="shared" si="4"/>
        <v>-2.3682323170814219E-2</v>
      </c>
      <c r="Q13" s="110" t="s">
        <v>53</v>
      </c>
    </row>
    <row r="14" spans="1:17" s="42" customFormat="1" ht="27.95" customHeight="1" x14ac:dyDescent="0.15">
      <c r="A14" s="109"/>
      <c r="B14" s="69"/>
      <c r="C14" s="43"/>
      <c r="D14" s="69"/>
      <c r="E14" s="45" t="s">
        <v>54</v>
      </c>
      <c r="F14" s="47" t="s">
        <v>55</v>
      </c>
      <c r="G14" s="147">
        <v>143354</v>
      </c>
      <c r="H14" s="82">
        <v>130722</v>
      </c>
      <c r="I14" s="82">
        <v>135652</v>
      </c>
      <c r="J14" s="83">
        <f t="shared" si="0"/>
        <v>-7702</v>
      </c>
      <c r="K14" s="97">
        <f t="shared" si="1"/>
        <v>-5.3727137017453297E-2</v>
      </c>
      <c r="L14" s="83">
        <f t="shared" si="2"/>
        <v>4930</v>
      </c>
      <c r="M14" s="99">
        <f t="shared" si="3"/>
        <v>3.7713621272624349E-2</v>
      </c>
      <c r="N14" s="32">
        <v>131824</v>
      </c>
      <c r="O14" s="92">
        <f t="shared" si="5"/>
        <v>3828</v>
      </c>
      <c r="P14" s="104">
        <f t="shared" si="4"/>
        <v>2.9038718291054741E-2</v>
      </c>
      <c r="Q14" s="110" t="s">
        <v>56</v>
      </c>
    </row>
    <row r="15" spans="1:17" s="42" customFormat="1" ht="27.95" customHeight="1" x14ac:dyDescent="0.15">
      <c r="A15" s="109"/>
      <c r="B15" s="69"/>
      <c r="C15" s="43"/>
      <c r="D15" s="69"/>
      <c r="E15" s="40" t="s">
        <v>57</v>
      </c>
      <c r="F15" s="47" t="s">
        <v>58</v>
      </c>
      <c r="G15" s="147">
        <v>1083878</v>
      </c>
      <c r="H15" s="82">
        <v>1083878</v>
      </c>
      <c r="I15" s="82">
        <v>1083878</v>
      </c>
      <c r="J15" s="83">
        <f t="shared" si="0"/>
        <v>0</v>
      </c>
      <c r="K15" s="97">
        <f t="shared" si="1"/>
        <v>0</v>
      </c>
      <c r="L15" s="83">
        <f t="shared" si="2"/>
        <v>0</v>
      </c>
      <c r="M15" s="99">
        <f t="shared" si="3"/>
        <v>0</v>
      </c>
      <c r="N15" s="32">
        <v>1080330</v>
      </c>
      <c r="O15" s="92">
        <f t="shared" si="5"/>
        <v>3548</v>
      </c>
      <c r="P15" s="104">
        <f t="shared" si="4"/>
        <v>3.2841816852258107E-3</v>
      </c>
      <c r="Q15" s="110"/>
    </row>
    <row r="16" spans="1:17" s="42" customFormat="1" ht="27.95" customHeight="1" x14ac:dyDescent="0.15">
      <c r="A16" s="109"/>
      <c r="B16" s="69"/>
      <c r="C16" s="43"/>
      <c r="D16" s="69"/>
      <c r="E16" s="40" t="s">
        <v>59</v>
      </c>
      <c r="F16" s="47" t="s">
        <v>60</v>
      </c>
      <c r="G16" s="147">
        <v>5988</v>
      </c>
      <c r="H16" s="82">
        <v>5988</v>
      </c>
      <c r="I16" s="82">
        <v>5988</v>
      </c>
      <c r="J16" s="83">
        <f t="shared" si="0"/>
        <v>0</v>
      </c>
      <c r="K16" s="97">
        <f t="shared" si="1"/>
        <v>0</v>
      </c>
      <c r="L16" s="83">
        <f t="shared" si="2"/>
        <v>0</v>
      </c>
      <c r="M16" s="99">
        <f t="shared" si="3"/>
        <v>0</v>
      </c>
      <c r="N16" s="32">
        <v>6804</v>
      </c>
      <c r="O16" s="92">
        <f t="shared" si="5"/>
        <v>-816</v>
      </c>
      <c r="P16" s="104">
        <f t="shared" si="4"/>
        <v>-0.11992945326278659</v>
      </c>
      <c r="Q16" s="110" t="s">
        <v>61</v>
      </c>
    </row>
    <row r="17" spans="1:17" s="42" customFormat="1" ht="27.95" customHeight="1" x14ac:dyDescent="0.15">
      <c r="A17" s="109"/>
      <c r="B17" s="69"/>
      <c r="C17" s="40" t="s">
        <v>47</v>
      </c>
      <c r="D17" s="68" t="s">
        <v>62</v>
      </c>
      <c r="E17" s="45"/>
      <c r="F17" s="46"/>
      <c r="G17" s="82">
        <f>G18</f>
        <v>1</v>
      </c>
      <c r="H17" s="82">
        <f>H18</f>
        <v>1</v>
      </c>
      <c r="I17" s="82">
        <f>I18</f>
        <v>1</v>
      </c>
      <c r="J17" s="83">
        <f t="shared" si="0"/>
        <v>0</v>
      </c>
      <c r="K17" s="97">
        <f t="shared" si="1"/>
        <v>0</v>
      </c>
      <c r="L17" s="83">
        <f t="shared" si="2"/>
        <v>0</v>
      </c>
      <c r="M17" s="99">
        <f t="shared" si="3"/>
        <v>0</v>
      </c>
      <c r="N17" s="32">
        <f>N18</f>
        <v>1</v>
      </c>
      <c r="O17" s="92">
        <f t="shared" si="5"/>
        <v>0</v>
      </c>
      <c r="P17" s="104">
        <f t="shared" si="4"/>
        <v>0</v>
      </c>
      <c r="Q17" s="110"/>
    </row>
    <row r="18" spans="1:17" s="42" customFormat="1" ht="27.95" customHeight="1" x14ac:dyDescent="0.15">
      <c r="A18" s="117"/>
      <c r="B18" s="70"/>
      <c r="C18" s="48"/>
      <c r="D18" s="70"/>
      <c r="E18" s="45" t="s">
        <v>39</v>
      </c>
      <c r="F18" s="46" t="s">
        <v>63</v>
      </c>
      <c r="G18" s="82">
        <v>1</v>
      </c>
      <c r="H18" s="82">
        <v>1</v>
      </c>
      <c r="I18" s="82">
        <v>1</v>
      </c>
      <c r="J18" s="83">
        <f t="shared" si="0"/>
        <v>0</v>
      </c>
      <c r="K18" s="97">
        <f t="shared" si="1"/>
        <v>0</v>
      </c>
      <c r="L18" s="83">
        <f t="shared" si="2"/>
        <v>0</v>
      </c>
      <c r="M18" s="99">
        <f t="shared" si="3"/>
        <v>0</v>
      </c>
      <c r="N18" s="32">
        <v>1</v>
      </c>
      <c r="O18" s="92">
        <f t="shared" si="5"/>
        <v>0</v>
      </c>
      <c r="P18" s="104">
        <f>+O18/N18</f>
        <v>0</v>
      </c>
      <c r="Q18" s="110"/>
    </row>
    <row r="19" spans="1:17" s="42" customFormat="1" ht="27.95" customHeight="1" x14ac:dyDescent="0.15">
      <c r="A19" s="109" t="s">
        <v>44</v>
      </c>
      <c r="B19" s="156" t="s">
        <v>149</v>
      </c>
      <c r="C19" s="48"/>
      <c r="D19" s="70"/>
      <c r="E19" s="48"/>
      <c r="F19" s="122"/>
      <c r="G19" s="87">
        <f>G20+G22+G27</f>
        <v>622909</v>
      </c>
      <c r="H19" s="87">
        <f>H20+H22+H27</f>
        <v>583754</v>
      </c>
      <c r="I19" s="87">
        <f>I20+I22+I27</f>
        <v>599569</v>
      </c>
      <c r="J19" s="83">
        <f t="shared" si="0"/>
        <v>-23340</v>
      </c>
      <c r="K19" s="97">
        <f t="shared" si="1"/>
        <v>-3.7469357482393092E-2</v>
      </c>
      <c r="L19" s="83">
        <f t="shared" si="2"/>
        <v>15815</v>
      </c>
      <c r="M19" s="123">
        <f t="shared" si="3"/>
        <v>2.7091891447424771E-2</v>
      </c>
      <c r="N19" s="148">
        <f>SUM(N20:N28)/2</f>
        <v>687977</v>
      </c>
      <c r="O19" s="126">
        <f t="shared" si="5"/>
        <v>-88408</v>
      </c>
      <c r="P19" s="149">
        <f t="shared" ref="P19:P28" si="6">+O19/N19</f>
        <v>-0.1285042959284976</v>
      </c>
      <c r="Q19" s="124"/>
    </row>
    <row r="20" spans="1:17" s="42" customFormat="1" ht="27.95" customHeight="1" x14ac:dyDescent="0.15">
      <c r="A20" s="109"/>
      <c r="B20" s="69" t="s">
        <v>150</v>
      </c>
      <c r="C20" s="40" t="s">
        <v>39</v>
      </c>
      <c r="D20" s="67" t="s">
        <v>41</v>
      </c>
      <c r="E20" s="45"/>
      <c r="F20" s="46"/>
      <c r="G20" s="86">
        <f>G21</f>
        <v>157026</v>
      </c>
      <c r="H20" s="86">
        <f>H21</f>
        <v>157026</v>
      </c>
      <c r="I20" s="86">
        <f>I21</f>
        <v>157026</v>
      </c>
      <c r="J20" s="83">
        <f t="shared" si="0"/>
        <v>0</v>
      </c>
      <c r="K20" s="97">
        <f t="shared" si="1"/>
        <v>0</v>
      </c>
      <c r="L20" s="83">
        <f t="shared" si="2"/>
        <v>0</v>
      </c>
      <c r="M20" s="99">
        <f t="shared" si="3"/>
        <v>0</v>
      </c>
      <c r="N20" s="148">
        <f>SUM(N21:N21)</f>
        <v>157110</v>
      </c>
      <c r="O20" s="92">
        <f t="shared" si="5"/>
        <v>-84</v>
      </c>
      <c r="P20" s="150">
        <f t="shared" si="6"/>
        <v>-5.3465724651518046E-4</v>
      </c>
      <c r="Q20" s="110"/>
    </row>
    <row r="21" spans="1:17" s="42" customFormat="1" ht="27.95" customHeight="1" x14ac:dyDescent="0.15">
      <c r="A21" s="109"/>
      <c r="B21" s="69"/>
      <c r="C21" s="43"/>
      <c r="D21" s="69"/>
      <c r="E21" s="44" t="s">
        <v>39</v>
      </c>
      <c r="F21" s="47" t="s">
        <v>42</v>
      </c>
      <c r="G21" s="86">
        <v>157026</v>
      </c>
      <c r="H21" s="86">
        <v>157026</v>
      </c>
      <c r="I21" s="86">
        <v>157026</v>
      </c>
      <c r="J21" s="83">
        <f t="shared" si="0"/>
        <v>0</v>
      </c>
      <c r="K21" s="97">
        <f t="shared" si="1"/>
        <v>0</v>
      </c>
      <c r="L21" s="83">
        <f t="shared" si="2"/>
        <v>0</v>
      </c>
      <c r="M21" s="99">
        <f t="shared" si="3"/>
        <v>0</v>
      </c>
      <c r="N21" s="148">
        <v>157110</v>
      </c>
      <c r="O21" s="92">
        <f t="shared" si="5"/>
        <v>-84</v>
      </c>
      <c r="P21" s="150">
        <f t="shared" si="6"/>
        <v>-5.3465724651518046E-4</v>
      </c>
      <c r="Q21" s="110" t="s">
        <v>65</v>
      </c>
    </row>
    <row r="22" spans="1:17" s="42" customFormat="1" ht="27.95" customHeight="1" x14ac:dyDescent="0.15">
      <c r="A22" s="109"/>
      <c r="B22" s="69"/>
      <c r="C22" s="40" t="s">
        <v>44</v>
      </c>
      <c r="D22" s="67" t="s">
        <v>50</v>
      </c>
      <c r="E22" s="45"/>
      <c r="F22" s="46"/>
      <c r="G22" s="86">
        <f>SUM(G23:G26)</f>
        <v>465882</v>
      </c>
      <c r="H22" s="86">
        <f>H25+H23+H26+H24</f>
        <v>426727</v>
      </c>
      <c r="I22" s="86">
        <f>I25+I23+I26+I24</f>
        <v>442542</v>
      </c>
      <c r="J22" s="83">
        <f t="shared" si="0"/>
        <v>-23340</v>
      </c>
      <c r="K22" s="97">
        <f t="shared" si="1"/>
        <v>-5.0098522801911211E-2</v>
      </c>
      <c r="L22" s="83">
        <f t="shared" si="2"/>
        <v>15815</v>
      </c>
      <c r="M22" s="99">
        <f t="shared" si="3"/>
        <v>3.706116556955618E-2</v>
      </c>
      <c r="N22" s="148">
        <f>SUM(N23:N26)</f>
        <v>530866</v>
      </c>
      <c r="O22" s="92">
        <f t="shared" si="5"/>
        <v>-88324</v>
      </c>
      <c r="P22" s="150">
        <f t="shared" si="6"/>
        <v>-0.1663772025332193</v>
      </c>
      <c r="Q22" s="110"/>
    </row>
    <row r="23" spans="1:17" s="42" customFormat="1" ht="27.95" customHeight="1" x14ac:dyDescent="0.15">
      <c r="A23" s="109"/>
      <c r="B23" s="69"/>
      <c r="C23" s="43"/>
      <c r="D23" s="69"/>
      <c r="E23" s="45" t="s">
        <v>39</v>
      </c>
      <c r="F23" s="46" t="s">
        <v>52</v>
      </c>
      <c r="G23" s="86">
        <v>245792</v>
      </c>
      <c r="H23" s="86">
        <v>190807</v>
      </c>
      <c r="I23" s="86">
        <v>216269</v>
      </c>
      <c r="J23" s="83">
        <f t="shared" si="0"/>
        <v>-29523</v>
      </c>
      <c r="K23" s="97">
        <f t="shared" si="1"/>
        <v>-0.12011375471943757</v>
      </c>
      <c r="L23" s="83">
        <f t="shared" si="2"/>
        <v>25462</v>
      </c>
      <c r="M23" s="99">
        <f t="shared" si="3"/>
        <v>0.1334437415818078</v>
      </c>
      <c r="N23" s="148">
        <v>215961</v>
      </c>
      <c r="O23" s="92">
        <f t="shared" si="5"/>
        <v>308</v>
      </c>
      <c r="P23" s="150">
        <f t="shared" si="6"/>
        <v>1.4261834312676825E-3</v>
      </c>
      <c r="Q23" s="110" t="s">
        <v>53</v>
      </c>
    </row>
    <row r="24" spans="1:17" s="42" customFormat="1" ht="27.95" customHeight="1" x14ac:dyDescent="0.15">
      <c r="A24" s="109"/>
      <c r="B24" s="69"/>
      <c r="C24" s="43"/>
      <c r="D24" s="69"/>
      <c r="E24" s="40" t="s">
        <v>44</v>
      </c>
      <c r="F24" s="47" t="s">
        <v>55</v>
      </c>
      <c r="G24" s="86">
        <v>48371</v>
      </c>
      <c r="H24" s="86">
        <v>64201</v>
      </c>
      <c r="I24" s="86">
        <v>54554</v>
      </c>
      <c r="J24" s="83">
        <f t="shared" si="0"/>
        <v>6183</v>
      </c>
      <c r="K24" s="97">
        <f t="shared" si="1"/>
        <v>0.1278245229579707</v>
      </c>
      <c r="L24" s="83">
        <f t="shared" si="2"/>
        <v>-9647</v>
      </c>
      <c r="M24" s="99">
        <f t="shared" si="3"/>
        <v>-0.15026245697107521</v>
      </c>
      <c r="N24" s="148">
        <v>86967</v>
      </c>
      <c r="O24" s="92">
        <f t="shared" si="5"/>
        <v>-32413</v>
      </c>
      <c r="P24" s="150">
        <f t="shared" si="6"/>
        <v>-0.37270458909701382</v>
      </c>
      <c r="Q24" s="110" t="s">
        <v>56</v>
      </c>
    </row>
    <row r="25" spans="1:17" s="42" customFormat="1" ht="27.95" customHeight="1" x14ac:dyDescent="0.15">
      <c r="A25" s="109"/>
      <c r="B25" s="69"/>
      <c r="C25" s="43"/>
      <c r="D25" s="69"/>
      <c r="E25" s="40" t="s">
        <v>47</v>
      </c>
      <c r="F25" s="47" t="s">
        <v>58</v>
      </c>
      <c r="G25" s="86">
        <v>171687</v>
      </c>
      <c r="H25" s="86">
        <v>171687</v>
      </c>
      <c r="I25" s="86">
        <v>171687</v>
      </c>
      <c r="J25" s="83">
        <f t="shared" si="0"/>
        <v>0</v>
      </c>
      <c r="K25" s="97">
        <f t="shared" si="1"/>
        <v>0</v>
      </c>
      <c r="L25" s="83">
        <f t="shared" si="2"/>
        <v>0</v>
      </c>
      <c r="M25" s="99">
        <f t="shared" si="3"/>
        <v>0</v>
      </c>
      <c r="N25" s="148">
        <v>227906</v>
      </c>
      <c r="O25" s="92">
        <f t="shared" si="5"/>
        <v>-56219</v>
      </c>
      <c r="P25" s="150">
        <f t="shared" si="6"/>
        <v>-0.24667626126560951</v>
      </c>
      <c r="Q25" s="110"/>
    </row>
    <row r="26" spans="1:17" s="42" customFormat="1" ht="27.95" customHeight="1" x14ac:dyDescent="0.15">
      <c r="A26" s="109"/>
      <c r="B26" s="69"/>
      <c r="C26" s="43"/>
      <c r="D26" s="69"/>
      <c r="E26" s="40" t="s">
        <v>66</v>
      </c>
      <c r="F26" s="47" t="s">
        <v>67</v>
      </c>
      <c r="G26" s="86">
        <v>32</v>
      </c>
      <c r="H26" s="86">
        <v>32</v>
      </c>
      <c r="I26" s="86">
        <v>32</v>
      </c>
      <c r="J26" s="83">
        <f t="shared" si="0"/>
        <v>0</v>
      </c>
      <c r="K26" s="97">
        <f t="shared" si="1"/>
        <v>0</v>
      </c>
      <c r="L26" s="83">
        <f t="shared" si="2"/>
        <v>0</v>
      </c>
      <c r="M26" s="99">
        <f t="shared" si="3"/>
        <v>0</v>
      </c>
      <c r="N26" s="148">
        <v>32</v>
      </c>
      <c r="O26" s="92">
        <f t="shared" si="5"/>
        <v>0</v>
      </c>
      <c r="P26" s="150">
        <f t="shared" si="6"/>
        <v>0</v>
      </c>
      <c r="Q26" s="110" t="s">
        <v>68</v>
      </c>
    </row>
    <row r="27" spans="1:17" s="42" customFormat="1" ht="27.95" customHeight="1" x14ac:dyDescent="0.15">
      <c r="A27" s="109"/>
      <c r="B27" s="69"/>
      <c r="C27" s="40" t="s">
        <v>47</v>
      </c>
      <c r="D27" s="67" t="s">
        <v>62</v>
      </c>
      <c r="E27" s="45"/>
      <c r="F27" s="46"/>
      <c r="G27" s="86">
        <f>G28</f>
        <v>1</v>
      </c>
      <c r="H27" s="86">
        <f>H28</f>
        <v>1</v>
      </c>
      <c r="I27" s="86">
        <f>I28</f>
        <v>1</v>
      </c>
      <c r="J27" s="83">
        <f t="shared" si="0"/>
        <v>0</v>
      </c>
      <c r="K27" s="97">
        <f t="shared" si="1"/>
        <v>0</v>
      </c>
      <c r="L27" s="83">
        <f t="shared" si="2"/>
        <v>0</v>
      </c>
      <c r="M27" s="99">
        <f t="shared" si="3"/>
        <v>0</v>
      </c>
      <c r="N27" s="32">
        <f>N28</f>
        <v>1</v>
      </c>
      <c r="O27" s="92">
        <f t="shared" si="5"/>
        <v>0</v>
      </c>
      <c r="P27" s="150">
        <f t="shared" si="6"/>
        <v>0</v>
      </c>
      <c r="Q27" s="110"/>
    </row>
    <row r="28" spans="1:17" s="42" customFormat="1" ht="27.95" customHeight="1" x14ac:dyDescent="0.15">
      <c r="A28" s="117"/>
      <c r="B28" s="70"/>
      <c r="C28" s="48"/>
      <c r="D28" s="70"/>
      <c r="E28" s="45" t="s">
        <v>39</v>
      </c>
      <c r="F28" s="46" t="s">
        <v>63</v>
      </c>
      <c r="G28" s="87">
        <v>1</v>
      </c>
      <c r="H28" s="87">
        <v>1</v>
      </c>
      <c r="I28" s="87">
        <v>1</v>
      </c>
      <c r="J28" s="83">
        <f t="shared" si="0"/>
        <v>0</v>
      </c>
      <c r="K28" s="97">
        <f t="shared" si="1"/>
        <v>0</v>
      </c>
      <c r="L28" s="83">
        <f t="shared" si="2"/>
        <v>0</v>
      </c>
      <c r="M28" s="99">
        <f t="shared" si="3"/>
        <v>0</v>
      </c>
      <c r="N28" s="32">
        <v>1</v>
      </c>
      <c r="O28" s="92">
        <f t="shared" si="5"/>
        <v>0</v>
      </c>
      <c r="P28" s="150">
        <f t="shared" si="6"/>
        <v>0</v>
      </c>
      <c r="Q28" s="118"/>
    </row>
    <row r="29" spans="1:17" s="42" customFormat="1" ht="27.95" customHeight="1" thickBot="1" x14ac:dyDescent="0.2">
      <c r="A29" s="192" t="s">
        <v>69</v>
      </c>
      <c r="B29" s="193"/>
      <c r="C29" s="193"/>
      <c r="D29" s="193"/>
      <c r="E29" s="193"/>
      <c r="F29" s="194"/>
      <c r="G29" s="119">
        <f>G7+G19</f>
        <v>4441592</v>
      </c>
      <c r="H29" s="119">
        <f>H7+H19</f>
        <v>4392327</v>
      </c>
      <c r="I29" s="119">
        <f>I7+I19</f>
        <v>4396145</v>
      </c>
      <c r="J29" s="114">
        <f t="shared" si="0"/>
        <v>-45447</v>
      </c>
      <c r="K29" s="115">
        <f>J29/G29</f>
        <v>-1.0232141988728367E-2</v>
      </c>
      <c r="L29" s="114">
        <f t="shared" si="2"/>
        <v>3818</v>
      </c>
      <c r="M29" s="116">
        <f t="shared" si="3"/>
        <v>8.6924311418525989E-4</v>
      </c>
      <c r="N29" s="36">
        <f>N7+N19</f>
        <v>4458515</v>
      </c>
      <c r="O29" s="105">
        <f t="shared" si="5"/>
        <v>-62370</v>
      </c>
      <c r="P29" s="151">
        <f>+O29/N29</f>
        <v>-1.3988962692735137E-2</v>
      </c>
      <c r="Q29" s="120"/>
    </row>
    <row r="30" spans="1:17" s="42" customFormat="1" x14ac:dyDescent="0.15">
      <c r="A30" s="49"/>
      <c r="B30" s="71"/>
      <c r="C30" s="50"/>
      <c r="D30" s="71"/>
      <c r="E30" s="50"/>
      <c r="F30" s="66"/>
      <c r="G30" s="84"/>
      <c r="H30" s="84"/>
      <c r="I30" s="85"/>
      <c r="J30" s="85"/>
      <c r="K30" s="98"/>
      <c r="L30" s="85"/>
      <c r="M30" s="98"/>
      <c r="N30" s="85"/>
      <c r="O30" s="85"/>
      <c r="P30" s="98"/>
      <c r="Q30" s="64"/>
    </row>
    <row r="31" spans="1:17" x14ac:dyDescent="0.15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7" s="42" customFormat="1" ht="12.75" thickBot="1" x14ac:dyDescent="0.2">
      <c r="A32" s="132"/>
      <c r="B32" s="133" t="s">
        <v>70</v>
      </c>
      <c r="C32" s="132"/>
      <c r="D32" s="134"/>
      <c r="E32" s="132"/>
      <c r="F32" s="134"/>
      <c r="G32" s="80"/>
      <c r="H32" s="80"/>
      <c r="I32" s="88"/>
      <c r="J32" s="88"/>
      <c r="K32" s="100"/>
      <c r="L32" s="88"/>
      <c r="M32" s="100"/>
      <c r="N32" s="93"/>
      <c r="O32" s="93"/>
      <c r="P32" s="100"/>
      <c r="Q32" s="16" t="s">
        <v>2</v>
      </c>
    </row>
    <row r="33" spans="1:17" s="39" customFormat="1" ht="20.100000000000001" customHeight="1" x14ac:dyDescent="0.15">
      <c r="A33" s="183" t="s">
        <v>3</v>
      </c>
      <c r="B33" s="184"/>
      <c r="C33" s="187" t="s">
        <v>4</v>
      </c>
      <c r="D33" s="184"/>
      <c r="E33" s="187" t="s">
        <v>37</v>
      </c>
      <c r="F33" s="184"/>
      <c r="G33" s="166" t="s">
        <v>155</v>
      </c>
      <c r="H33" s="166" t="s">
        <v>156</v>
      </c>
      <c r="I33" s="166" t="s">
        <v>157</v>
      </c>
      <c r="J33" s="168" t="s">
        <v>183</v>
      </c>
      <c r="K33" s="169"/>
      <c r="L33" s="170" t="s">
        <v>184</v>
      </c>
      <c r="M33" s="189"/>
      <c r="N33" s="172" t="s">
        <v>185</v>
      </c>
      <c r="O33" s="174" t="s">
        <v>186</v>
      </c>
      <c r="P33" s="175"/>
      <c r="Q33" s="190" t="s">
        <v>38</v>
      </c>
    </row>
    <row r="34" spans="1:17" s="39" customFormat="1" ht="20.100000000000001" customHeight="1" x14ac:dyDescent="0.15">
      <c r="A34" s="185"/>
      <c r="B34" s="186"/>
      <c r="C34" s="188"/>
      <c r="D34" s="186"/>
      <c r="E34" s="188"/>
      <c r="F34" s="186"/>
      <c r="G34" s="167"/>
      <c r="H34" s="167"/>
      <c r="I34" s="167"/>
      <c r="J34" s="7"/>
      <c r="K34" s="12" t="s">
        <v>5</v>
      </c>
      <c r="L34" s="7"/>
      <c r="M34" s="12" t="s">
        <v>5</v>
      </c>
      <c r="N34" s="173"/>
      <c r="O34" s="7"/>
      <c r="P34" s="17" t="s">
        <v>5</v>
      </c>
      <c r="Q34" s="191"/>
    </row>
    <row r="35" spans="1:17" s="42" customFormat="1" ht="27.95" customHeight="1" x14ac:dyDescent="0.15">
      <c r="A35" s="107" t="s">
        <v>51</v>
      </c>
      <c r="B35" s="47" t="s">
        <v>71</v>
      </c>
      <c r="C35" s="41"/>
      <c r="D35" s="72"/>
      <c r="E35" s="45"/>
      <c r="F35" s="51"/>
      <c r="G35" s="82">
        <f>G36+G48+G51+G53</f>
        <v>3759372</v>
      </c>
      <c r="H35" s="82">
        <f>H36+H48+H51+H53</f>
        <v>3755469</v>
      </c>
      <c r="I35" s="82">
        <f>I36+I48+I51+I53</f>
        <v>3744901</v>
      </c>
      <c r="J35" s="83">
        <f t="shared" ref="J35:J54" si="7">+I35-G35</f>
        <v>-14471</v>
      </c>
      <c r="K35" s="97">
        <f t="shared" ref="K35:K54" si="8">J35/G35</f>
        <v>-3.8493131299589399E-3</v>
      </c>
      <c r="L35" s="83">
        <f t="shared" ref="L35:L54" si="9">+I35-H35</f>
        <v>-10568</v>
      </c>
      <c r="M35" s="129">
        <f t="shared" ref="M35:M54" si="10">L35/H35</f>
        <v>-2.8140293529250273E-3</v>
      </c>
      <c r="N35" s="32">
        <f>SUM(N36:N55)/2</f>
        <v>3736950</v>
      </c>
      <c r="O35" s="92">
        <f t="shared" ref="O35:O54" si="11">+I35-N35</f>
        <v>7951</v>
      </c>
      <c r="P35" s="104">
        <f t="shared" ref="P35:P54" si="12">+O35/N35</f>
        <v>2.1276709616130803E-3</v>
      </c>
      <c r="Q35" s="127"/>
    </row>
    <row r="36" spans="1:17" ht="27.95" customHeight="1" x14ac:dyDescent="0.15">
      <c r="A36" s="109"/>
      <c r="B36" s="69" t="s">
        <v>72</v>
      </c>
      <c r="C36" s="40" t="s">
        <v>39</v>
      </c>
      <c r="D36" s="68" t="s">
        <v>73</v>
      </c>
      <c r="E36" s="45"/>
      <c r="F36" s="51"/>
      <c r="G36" s="82">
        <f>G37+G38+G39+G45+G46+G47+G40+G41+G42+G43+G44</f>
        <v>3540238</v>
      </c>
      <c r="H36" s="82">
        <f>H37+H38+H39+H45+H46+H47+H40+H41+H42+H43+H44</f>
        <v>3542078</v>
      </c>
      <c r="I36" s="82">
        <f>I37+I38+I39+I45+I46+I47+I40+I41+I42+I43+I44</f>
        <v>3529000</v>
      </c>
      <c r="J36" s="83">
        <f t="shared" si="7"/>
        <v>-11238</v>
      </c>
      <c r="K36" s="97">
        <f t="shared" si="8"/>
        <v>-3.1743628535708616E-3</v>
      </c>
      <c r="L36" s="83">
        <f t="shared" si="9"/>
        <v>-13078</v>
      </c>
      <c r="M36" s="129">
        <f t="shared" si="10"/>
        <v>-3.6921829502342975E-3</v>
      </c>
      <c r="N36" s="32">
        <f>SUM(N37:N47)</f>
        <v>3496288</v>
      </c>
      <c r="O36" s="92">
        <f t="shared" si="11"/>
        <v>32712</v>
      </c>
      <c r="P36" s="104">
        <f t="shared" si="12"/>
        <v>9.3562086418510146E-3</v>
      </c>
      <c r="Q36" s="127"/>
    </row>
    <row r="37" spans="1:17" ht="27.95" customHeight="1" x14ac:dyDescent="0.15">
      <c r="A37" s="109"/>
      <c r="B37" s="69"/>
      <c r="C37" s="43"/>
      <c r="D37" s="69"/>
      <c r="E37" s="40" t="s">
        <v>51</v>
      </c>
      <c r="F37" s="47" t="s">
        <v>74</v>
      </c>
      <c r="G37" s="82">
        <v>69992</v>
      </c>
      <c r="H37" s="82">
        <v>69662</v>
      </c>
      <c r="I37" s="82">
        <v>69662</v>
      </c>
      <c r="J37" s="83">
        <f t="shared" si="7"/>
        <v>-330</v>
      </c>
      <c r="K37" s="97">
        <f t="shared" si="8"/>
        <v>-4.7148245513773E-3</v>
      </c>
      <c r="L37" s="83">
        <f t="shared" si="9"/>
        <v>0</v>
      </c>
      <c r="M37" s="129">
        <f t="shared" si="10"/>
        <v>0</v>
      </c>
      <c r="N37" s="32">
        <v>63347</v>
      </c>
      <c r="O37" s="92">
        <f t="shared" si="11"/>
        <v>6315</v>
      </c>
      <c r="P37" s="104">
        <f t="shared" si="12"/>
        <v>9.9689014475823637E-2</v>
      </c>
      <c r="Q37" s="127" t="s">
        <v>75</v>
      </c>
    </row>
    <row r="38" spans="1:17" ht="27.95" customHeight="1" x14ac:dyDescent="0.15">
      <c r="A38" s="109"/>
      <c r="B38" s="69"/>
      <c r="C38" s="43"/>
      <c r="D38" s="69"/>
      <c r="E38" s="40" t="s">
        <v>54</v>
      </c>
      <c r="F38" s="47" t="s">
        <v>76</v>
      </c>
      <c r="G38" s="82">
        <v>18803</v>
      </c>
      <c r="H38" s="82">
        <v>18803</v>
      </c>
      <c r="I38" s="82">
        <v>18803</v>
      </c>
      <c r="J38" s="83">
        <f t="shared" si="7"/>
        <v>0</v>
      </c>
      <c r="K38" s="97">
        <f t="shared" si="8"/>
        <v>0</v>
      </c>
      <c r="L38" s="83">
        <f t="shared" si="9"/>
        <v>0</v>
      </c>
      <c r="M38" s="129">
        <f t="shared" si="10"/>
        <v>0</v>
      </c>
      <c r="N38" s="32">
        <v>13483</v>
      </c>
      <c r="O38" s="92">
        <f t="shared" si="11"/>
        <v>5320</v>
      </c>
      <c r="P38" s="104">
        <f>+O38/N38</f>
        <v>0.3945709411851962</v>
      </c>
      <c r="Q38" s="127" t="s">
        <v>77</v>
      </c>
    </row>
    <row r="39" spans="1:17" ht="27.95" customHeight="1" x14ac:dyDescent="0.15">
      <c r="A39" s="109"/>
      <c r="B39" s="69"/>
      <c r="C39" s="43"/>
      <c r="D39" s="69"/>
      <c r="E39" s="40" t="s">
        <v>57</v>
      </c>
      <c r="F39" s="47" t="s">
        <v>78</v>
      </c>
      <c r="G39" s="82">
        <v>87554</v>
      </c>
      <c r="H39" s="82">
        <v>82274</v>
      </c>
      <c r="I39" s="82">
        <v>82274</v>
      </c>
      <c r="J39" s="83">
        <f t="shared" si="7"/>
        <v>-5280</v>
      </c>
      <c r="K39" s="97">
        <f t="shared" si="8"/>
        <v>-6.0305639947917856E-2</v>
      </c>
      <c r="L39" s="83">
        <f t="shared" si="9"/>
        <v>0</v>
      </c>
      <c r="M39" s="129">
        <f t="shared" si="10"/>
        <v>0</v>
      </c>
      <c r="N39" s="32">
        <v>86053</v>
      </c>
      <c r="O39" s="92">
        <f t="shared" si="11"/>
        <v>-3779</v>
      </c>
      <c r="P39" s="104">
        <f t="shared" si="12"/>
        <v>-4.3914796695060022E-2</v>
      </c>
      <c r="Q39" s="127" t="s">
        <v>79</v>
      </c>
    </row>
    <row r="40" spans="1:17" ht="27.95" customHeight="1" x14ac:dyDescent="0.15">
      <c r="A40" s="109"/>
      <c r="B40" s="69"/>
      <c r="C40" s="43"/>
      <c r="D40" s="69"/>
      <c r="E40" s="40" t="s">
        <v>59</v>
      </c>
      <c r="F40" s="47" t="s">
        <v>80</v>
      </c>
      <c r="G40" s="82">
        <v>34730</v>
      </c>
      <c r="H40" s="82">
        <v>34730</v>
      </c>
      <c r="I40" s="82">
        <v>44397</v>
      </c>
      <c r="J40" s="83">
        <f t="shared" si="7"/>
        <v>9667</v>
      </c>
      <c r="K40" s="97">
        <f t="shared" si="8"/>
        <v>0.27834725021595164</v>
      </c>
      <c r="L40" s="83">
        <f t="shared" si="9"/>
        <v>9667</v>
      </c>
      <c r="M40" s="129">
        <f t="shared" si="10"/>
        <v>0.27834725021595164</v>
      </c>
      <c r="N40" s="32">
        <v>38870</v>
      </c>
      <c r="O40" s="92">
        <f t="shared" si="11"/>
        <v>5527</v>
      </c>
      <c r="P40" s="104">
        <f t="shared" si="12"/>
        <v>0.14219192179058399</v>
      </c>
      <c r="Q40" s="127" t="s">
        <v>81</v>
      </c>
    </row>
    <row r="41" spans="1:17" ht="27.95" customHeight="1" x14ac:dyDescent="0.15">
      <c r="A41" s="109"/>
      <c r="B41" s="69"/>
      <c r="C41" s="43"/>
      <c r="D41" s="69"/>
      <c r="E41" s="40" t="s">
        <v>82</v>
      </c>
      <c r="F41" s="47" t="s">
        <v>83</v>
      </c>
      <c r="G41" s="82">
        <v>15300</v>
      </c>
      <c r="H41" s="82">
        <v>24967</v>
      </c>
      <c r="I41" s="82">
        <v>15300</v>
      </c>
      <c r="J41" s="83">
        <f t="shared" si="7"/>
        <v>0</v>
      </c>
      <c r="K41" s="97">
        <f t="shared" si="8"/>
        <v>0</v>
      </c>
      <c r="L41" s="83">
        <f t="shared" si="9"/>
        <v>-9667</v>
      </c>
      <c r="M41" s="129">
        <f t="shared" si="10"/>
        <v>-0.38719109224175913</v>
      </c>
      <c r="N41" s="32">
        <v>14215</v>
      </c>
      <c r="O41" s="92">
        <f t="shared" si="11"/>
        <v>1085</v>
      </c>
      <c r="P41" s="104">
        <f t="shared" si="12"/>
        <v>7.6327822722476263E-2</v>
      </c>
      <c r="Q41" s="127" t="s">
        <v>84</v>
      </c>
    </row>
    <row r="42" spans="1:17" ht="27.95" customHeight="1" x14ac:dyDescent="0.15">
      <c r="A42" s="109"/>
      <c r="B42" s="69"/>
      <c r="C42" s="43"/>
      <c r="D42" s="69"/>
      <c r="E42" s="40" t="s">
        <v>85</v>
      </c>
      <c r="F42" s="47" t="s">
        <v>86</v>
      </c>
      <c r="G42" s="82">
        <v>1250006</v>
      </c>
      <c r="H42" s="82">
        <v>1250006</v>
      </c>
      <c r="I42" s="82">
        <v>1250006</v>
      </c>
      <c r="J42" s="83">
        <f t="shared" si="7"/>
        <v>0</v>
      </c>
      <c r="K42" s="97">
        <f t="shared" si="8"/>
        <v>0</v>
      </c>
      <c r="L42" s="83">
        <f t="shared" si="9"/>
        <v>0</v>
      </c>
      <c r="M42" s="129">
        <f t="shared" si="10"/>
        <v>0</v>
      </c>
      <c r="N42" s="32">
        <v>1195666</v>
      </c>
      <c r="O42" s="92">
        <f t="shared" si="11"/>
        <v>54340</v>
      </c>
      <c r="P42" s="104">
        <f t="shared" si="12"/>
        <v>4.5447474461931675E-2</v>
      </c>
      <c r="Q42" s="127" t="s">
        <v>87</v>
      </c>
    </row>
    <row r="43" spans="1:17" ht="27.95" customHeight="1" x14ac:dyDescent="0.15">
      <c r="A43" s="109"/>
      <c r="B43" s="69"/>
      <c r="C43" s="43"/>
      <c r="D43" s="69"/>
      <c r="E43" s="40" t="s">
        <v>88</v>
      </c>
      <c r="F43" s="47" t="s">
        <v>89</v>
      </c>
      <c r="G43" s="82">
        <v>3052</v>
      </c>
      <c r="H43" s="82">
        <v>3052</v>
      </c>
      <c r="I43" s="82">
        <v>3052</v>
      </c>
      <c r="J43" s="83">
        <f t="shared" si="7"/>
        <v>0</v>
      </c>
      <c r="K43" s="97">
        <f t="shared" si="8"/>
        <v>0</v>
      </c>
      <c r="L43" s="83">
        <f t="shared" si="9"/>
        <v>0</v>
      </c>
      <c r="M43" s="129">
        <f t="shared" si="10"/>
        <v>0</v>
      </c>
      <c r="N43" s="32">
        <v>7564</v>
      </c>
      <c r="O43" s="92">
        <f t="shared" si="11"/>
        <v>-4512</v>
      </c>
      <c r="P43" s="104">
        <f t="shared" si="12"/>
        <v>-0.59650978318350079</v>
      </c>
      <c r="Q43" s="127" t="s">
        <v>90</v>
      </c>
    </row>
    <row r="44" spans="1:17" ht="27.95" customHeight="1" x14ac:dyDescent="0.15">
      <c r="A44" s="109"/>
      <c r="B44" s="69"/>
      <c r="C44" s="43"/>
      <c r="D44" s="69"/>
      <c r="E44" s="40" t="s">
        <v>91</v>
      </c>
      <c r="F44" s="47" t="s">
        <v>92</v>
      </c>
      <c r="G44" s="82">
        <v>115631</v>
      </c>
      <c r="H44" s="82">
        <v>113908</v>
      </c>
      <c r="I44" s="82">
        <v>104072</v>
      </c>
      <c r="J44" s="83">
        <f t="shared" si="7"/>
        <v>-11559</v>
      </c>
      <c r="K44" s="97">
        <f t="shared" si="8"/>
        <v>-9.9964542380503493E-2</v>
      </c>
      <c r="L44" s="83">
        <f t="shared" si="9"/>
        <v>-9836</v>
      </c>
      <c r="M44" s="129">
        <f t="shared" si="10"/>
        <v>-8.6350388032447239E-2</v>
      </c>
      <c r="N44" s="32">
        <v>107087</v>
      </c>
      <c r="O44" s="92">
        <f t="shared" si="11"/>
        <v>-3015</v>
      </c>
      <c r="P44" s="104">
        <f t="shared" si="12"/>
        <v>-2.815467797211613E-2</v>
      </c>
      <c r="Q44" s="127" t="s">
        <v>181</v>
      </c>
    </row>
    <row r="45" spans="1:17" ht="27.95" customHeight="1" x14ac:dyDescent="0.15">
      <c r="A45" s="109"/>
      <c r="B45" s="69"/>
      <c r="C45" s="43"/>
      <c r="D45" s="69"/>
      <c r="E45" s="40" t="s">
        <v>93</v>
      </c>
      <c r="F45" s="47" t="s">
        <v>94</v>
      </c>
      <c r="G45" s="82">
        <v>114717</v>
      </c>
      <c r="H45" s="82">
        <v>114223</v>
      </c>
      <c r="I45" s="82">
        <v>110981</v>
      </c>
      <c r="J45" s="83">
        <f t="shared" si="7"/>
        <v>-3736</v>
      </c>
      <c r="K45" s="97">
        <f t="shared" si="8"/>
        <v>-3.2567099906726987E-2</v>
      </c>
      <c r="L45" s="83">
        <f t="shared" si="9"/>
        <v>-3242</v>
      </c>
      <c r="M45" s="129">
        <f t="shared" si="10"/>
        <v>-2.8383075212522871E-2</v>
      </c>
      <c r="N45" s="32">
        <v>152805</v>
      </c>
      <c r="O45" s="92">
        <f t="shared" si="11"/>
        <v>-41824</v>
      </c>
      <c r="P45" s="104">
        <f t="shared" si="12"/>
        <v>-0.27370832106279247</v>
      </c>
      <c r="Q45" s="127" t="s">
        <v>95</v>
      </c>
    </row>
    <row r="46" spans="1:17" ht="27.95" customHeight="1" x14ac:dyDescent="0.15">
      <c r="A46" s="109"/>
      <c r="B46" s="69"/>
      <c r="C46" s="43"/>
      <c r="D46" s="69"/>
      <c r="E46" s="40" t="s">
        <v>96</v>
      </c>
      <c r="F46" s="47" t="s">
        <v>97</v>
      </c>
      <c r="G46" s="82">
        <v>1827167</v>
      </c>
      <c r="H46" s="82">
        <v>1827167</v>
      </c>
      <c r="I46" s="82">
        <v>1827167</v>
      </c>
      <c r="J46" s="83">
        <f t="shared" si="7"/>
        <v>0</v>
      </c>
      <c r="K46" s="97">
        <f t="shared" si="8"/>
        <v>0</v>
      </c>
      <c r="L46" s="83">
        <f t="shared" si="9"/>
        <v>0</v>
      </c>
      <c r="M46" s="129">
        <f t="shared" si="10"/>
        <v>0</v>
      </c>
      <c r="N46" s="32">
        <v>1816901</v>
      </c>
      <c r="O46" s="92">
        <f t="shared" si="11"/>
        <v>10266</v>
      </c>
      <c r="P46" s="104">
        <f t="shared" si="12"/>
        <v>5.650280339985503E-3</v>
      </c>
      <c r="Q46" s="127" t="s">
        <v>98</v>
      </c>
    </row>
    <row r="47" spans="1:17" ht="27.95" customHeight="1" x14ac:dyDescent="0.15">
      <c r="A47" s="109"/>
      <c r="B47" s="69"/>
      <c r="C47" s="43"/>
      <c r="D47" s="69"/>
      <c r="E47" s="40" t="s">
        <v>99</v>
      </c>
      <c r="F47" s="47" t="s">
        <v>100</v>
      </c>
      <c r="G47" s="82">
        <v>3286</v>
      </c>
      <c r="H47" s="82">
        <v>3286</v>
      </c>
      <c r="I47" s="82">
        <v>3286</v>
      </c>
      <c r="J47" s="83">
        <f t="shared" si="7"/>
        <v>0</v>
      </c>
      <c r="K47" s="97">
        <f t="shared" si="8"/>
        <v>0</v>
      </c>
      <c r="L47" s="83">
        <f t="shared" si="9"/>
        <v>0</v>
      </c>
      <c r="M47" s="129">
        <f t="shared" si="10"/>
        <v>0</v>
      </c>
      <c r="N47" s="32">
        <v>297</v>
      </c>
      <c r="O47" s="92">
        <f t="shared" si="11"/>
        <v>2989</v>
      </c>
      <c r="P47" s="104">
        <f t="shared" si="12"/>
        <v>10.063973063973064</v>
      </c>
      <c r="Q47" s="127" t="s">
        <v>168</v>
      </c>
    </row>
    <row r="48" spans="1:17" ht="27.95" customHeight="1" x14ac:dyDescent="0.15">
      <c r="A48" s="109"/>
      <c r="B48" s="69"/>
      <c r="C48" s="40" t="s">
        <v>44</v>
      </c>
      <c r="D48" s="68" t="s">
        <v>101</v>
      </c>
      <c r="E48" s="45"/>
      <c r="F48" s="51"/>
      <c r="G48" s="82">
        <f>G49+G50</f>
        <v>213834</v>
      </c>
      <c r="H48" s="82">
        <f>H49+H50</f>
        <v>208091</v>
      </c>
      <c r="I48" s="82">
        <f>I49+I50</f>
        <v>210601</v>
      </c>
      <c r="J48" s="83">
        <f t="shared" si="7"/>
        <v>-3233</v>
      </c>
      <c r="K48" s="97">
        <f t="shared" si="8"/>
        <v>-1.5119204616665263E-2</v>
      </c>
      <c r="L48" s="83">
        <f t="shared" si="9"/>
        <v>2510</v>
      </c>
      <c r="M48" s="129">
        <f t="shared" si="10"/>
        <v>1.2062030553940343E-2</v>
      </c>
      <c r="N48" s="32">
        <f>SUM(N49:N50)</f>
        <v>235362</v>
      </c>
      <c r="O48" s="92">
        <f t="shared" si="11"/>
        <v>-24761</v>
      </c>
      <c r="P48" s="104">
        <f t="shared" si="12"/>
        <v>-0.10520389867523219</v>
      </c>
      <c r="Q48" s="127"/>
    </row>
    <row r="49" spans="1:17" ht="27.95" customHeight="1" x14ac:dyDescent="0.15">
      <c r="A49" s="109"/>
      <c r="B49" s="69"/>
      <c r="C49" s="43"/>
      <c r="D49" s="69"/>
      <c r="E49" s="40" t="s">
        <v>39</v>
      </c>
      <c r="F49" s="47" t="s">
        <v>102</v>
      </c>
      <c r="G49" s="82">
        <v>201273</v>
      </c>
      <c r="H49" s="82">
        <v>201273</v>
      </c>
      <c r="I49" s="82">
        <v>201273</v>
      </c>
      <c r="J49" s="83">
        <f t="shared" si="7"/>
        <v>0</v>
      </c>
      <c r="K49" s="97">
        <f t="shared" si="8"/>
        <v>0</v>
      </c>
      <c r="L49" s="83">
        <f t="shared" si="9"/>
        <v>0</v>
      </c>
      <c r="M49" s="129">
        <f t="shared" si="10"/>
        <v>0</v>
      </c>
      <c r="N49" s="32">
        <v>223512</v>
      </c>
      <c r="O49" s="92">
        <f t="shared" si="11"/>
        <v>-22239</v>
      </c>
      <c r="P49" s="104">
        <f t="shared" si="12"/>
        <v>-9.9498013529474932E-2</v>
      </c>
      <c r="Q49" s="127" t="s">
        <v>103</v>
      </c>
    </row>
    <row r="50" spans="1:17" ht="27.95" customHeight="1" x14ac:dyDescent="0.15">
      <c r="A50" s="109"/>
      <c r="B50" s="69"/>
      <c r="C50" s="43"/>
      <c r="D50" s="69"/>
      <c r="E50" s="40" t="s">
        <v>44</v>
      </c>
      <c r="F50" s="47" t="s">
        <v>104</v>
      </c>
      <c r="G50" s="82">
        <v>12561</v>
      </c>
      <c r="H50" s="82">
        <v>6818</v>
      </c>
      <c r="I50" s="82">
        <v>9328</v>
      </c>
      <c r="J50" s="83">
        <f t="shared" si="7"/>
        <v>-3233</v>
      </c>
      <c r="K50" s="97">
        <f t="shared" si="8"/>
        <v>-0.25738396624472576</v>
      </c>
      <c r="L50" s="83">
        <f t="shared" si="9"/>
        <v>2510</v>
      </c>
      <c r="M50" s="129">
        <f t="shared" si="10"/>
        <v>0.36814315048401292</v>
      </c>
      <c r="N50" s="32">
        <v>11850</v>
      </c>
      <c r="O50" s="92">
        <f t="shared" si="11"/>
        <v>-2522</v>
      </c>
      <c r="P50" s="104">
        <f t="shared" si="12"/>
        <v>-0.21282700421940928</v>
      </c>
      <c r="Q50" s="127" t="s">
        <v>104</v>
      </c>
    </row>
    <row r="51" spans="1:17" ht="27.95" customHeight="1" x14ac:dyDescent="0.15">
      <c r="A51" s="109"/>
      <c r="B51" s="69"/>
      <c r="C51" s="40" t="s">
        <v>47</v>
      </c>
      <c r="D51" s="68" t="s">
        <v>105</v>
      </c>
      <c r="E51" s="45"/>
      <c r="F51" s="51"/>
      <c r="G51" s="82">
        <f>SUM(G52:G52)</f>
        <v>300</v>
      </c>
      <c r="H51" s="82">
        <f>SUM(H52:H52)</f>
        <v>300</v>
      </c>
      <c r="I51" s="82">
        <f>SUM(I52:I52)</f>
        <v>300</v>
      </c>
      <c r="J51" s="83">
        <f t="shared" si="7"/>
        <v>0</v>
      </c>
      <c r="K51" s="97">
        <f t="shared" si="8"/>
        <v>0</v>
      </c>
      <c r="L51" s="83">
        <f t="shared" si="9"/>
        <v>0</v>
      </c>
      <c r="M51" s="129">
        <f t="shared" si="10"/>
        <v>0</v>
      </c>
      <c r="N51" s="32">
        <f>SUM(N52:N52)</f>
        <v>300</v>
      </c>
      <c r="O51" s="92">
        <f t="shared" si="11"/>
        <v>0</v>
      </c>
      <c r="P51" s="104">
        <f t="shared" si="12"/>
        <v>0</v>
      </c>
      <c r="Q51" s="127"/>
    </row>
    <row r="52" spans="1:17" ht="27.95" customHeight="1" x14ac:dyDescent="0.15">
      <c r="A52" s="109"/>
      <c r="B52" s="69"/>
      <c r="C52" s="43"/>
      <c r="D52" s="69"/>
      <c r="E52" s="45" t="s">
        <v>39</v>
      </c>
      <c r="F52" s="46" t="s">
        <v>106</v>
      </c>
      <c r="G52" s="82">
        <v>300</v>
      </c>
      <c r="H52" s="82">
        <v>300</v>
      </c>
      <c r="I52" s="82">
        <v>300</v>
      </c>
      <c r="J52" s="83">
        <f t="shared" si="7"/>
        <v>0</v>
      </c>
      <c r="K52" s="97">
        <f t="shared" si="8"/>
        <v>0</v>
      </c>
      <c r="L52" s="83">
        <f t="shared" si="9"/>
        <v>0</v>
      </c>
      <c r="M52" s="129">
        <f t="shared" si="10"/>
        <v>0</v>
      </c>
      <c r="N52" s="32">
        <v>300</v>
      </c>
      <c r="O52" s="92">
        <f t="shared" si="11"/>
        <v>0</v>
      </c>
      <c r="P52" s="104">
        <f t="shared" si="12"/>
        <v>0</v>
      </c>
      <c r="Q52" s="127" t="s">
        <v>107</v>
      </c>
    </row>
    <row r="53" spans="1:17" ht="27.95" customHeight="1" x14ac:dyDescent="0.15">
      <c r="A53" s="109"/>
      <c r="B53" s="71"/>
      <c r="C53" s="40" t="s">
        <v>66</v>
      </c>
      <c r="D53" s="68" t="s">
        <v>108</v>
      </c>
      <c r="E53" s="45"/>
      <c r="F53" s="51"/>
      <c r="G53" s="82">
        <f>G54</f>
        <v>5000</v>
      </c>
      <c r="H53" s="82">
        <f>H54</f>
        <v>5000</v>
      </c>
      <c r="I53" s="82">
        <f>I54</f>
        <v>5000</v>
      </c>
      <c r="J53" s="83">
        <f t="shared" si="7"/>
        <v>0</v>
      </c>
      <c r="K53" s="97">
        <f t="shared" si="8"/>
        <v>0</v>
      </c>
      <c r="L53" s="83">
        <f t="shared" si="9"/>
        <v>0</v>
      </c>
      <c r="M53" s="129">
        <f t="shared" si="10"/>
        <v>0</v>
      </c>
      <c r="N53" s="32">
        <f>N54</f>
        <v>5000</v>
      </c>
      <c r="O53" s="92">
        <f t="shared" si="11"/>
        <v>0</v>
      </c>
      <c r="P53" s="104">
        <f t="shared" si="12"/>
        <v>0</v>
      </c>
      <c r="Q53" s="127"/>
    </row>
    <row r="54" spans="1:17" ht="27.95" customHeight="1" thickBot="1" x14ac:dyDescent="0.2">
      <c r="A54" s="111"/>
      <c r="B54" s="135"/>
      <c r="C54" s="112"/>
      <c r="D54" s="135"/>
      <c r="E54" s="112" t="s">
        <v>39</v>
      </c>
      <c r="F54" s="130" t="s">
        <v>108</v>
      </c>
      <c r="G54" s="113">
        <v>5000</v>
      </c>
      <c r="H54" s="113">
        <v>5000</v>
      </c>
      <c r="I54" s="113">
        <v>5000</v>
      </c>
      <c r="J54" s="114">
        <f t="shared" si="7"/>
        <v>0</v>
      </c>
      <c r="K54" s="115">
        <f t="shared" si="8"/>
        <v>0</v>
      </c>
      <c r="L54" s="114">
        <f t="shared" si="9"/>
        <v>0</v>
      </c>
      <c r="M54" s="131">
        <f t="shared" si="10"/>
        <v>0</v>
      </c>
      <c r="N54" s="36">
        <v>5000</v>
      </c>
      <c r="O54" s="105">
        <f t="shared" si="11"/>
        <v>0</v>
      </c>
      <c r="P54" s="106">
        <f t="shared" si="12"/>
        <v>0</v>
      </c>
      <c r="Q54" s="128" t="s">
        <v>108</v>
      </c>
    </row>
    <row r="55" spans="1:17" x14ac:dyDescent="0.15">
      <c r="A55" s="50"/>
      <c r="B55" s="71"/>
      <c r="C55" s="50"/>
      <c r="D55" s="71"/>
      <c r="E55" s="50"/>
      <c r="F55" s="66"/>
      <c r="G55" s="84"/>
      <c r="H55" s="84"/>
      <c r="I55" s="84"/>
      <c r="J55" s="89"/>
      <c r="K55" s="101"/>
      <c r="L55" s="89"/>
      <c r="M55" s="101"/>
      <c r="N55" s="94"/>
      <c r="O55" s="94"/>
      <c r="P55" s="103"/>
      <c r="Q55" s="65"/>
    </row>
    <row r="56" spans="1:17" x14ac:dyDescent="0.15">
      <c r="A56" s="49"/>
      <c r="B56" s="71"/>
      <c r="C56" s="50"/>
      <c r="D56" s="71"/>
      <c r="E56" s="50"/>
      <c r="F56" s="66"/>
      <c r="G56" s="84"/>
      <c r="H56" s="84"/>
      <c r="I56" s="84"/>
      <c r="J56" s="89"/>
      <c r="K56" s="101"/>
      <c r="L56" s="89"/>
      <c r="M56" s="101"/>
      <c r="N56" s="94"/>
      <c r="O56" s="94"/>
      <c r="P56" s="103"/>
      <c r="Q56" s="65"/>
    </row>
    <row r="57" spans="1:17" s="42" customFormat="1" ht="12.75" thickBot="1" x14ac:dyDescent="0.2">
      <c r="A57" s="132"/>
      <c r="B57" s="133"/>
      <c r="C57" s="132"/>
      <c r="D57" s="134"/>
      <c r="E57" s="132"/>
      <c r="F57" s="134"/>
      <c r="G57" s="80"/>
      <c r="H57" s="80"/>
      <c r="I57" s="88"/>
      <c r="J57" s="88"/>
      <c r="K57" s="100"/>
      <c r="L57" s="88"/>
      <c r="M57" s="100"/>
      <c r="N57" s="93"/>
      <c r="O57" s="93"/>
      <c r="P57" s="100"/>
      <c r="Q57" s="16" t="s">
        <v>2</v>
      </c>
    </row>
    <row r="58" spans="1:17" s="39" customFormat="1" ht="20.100000000000001" customHeight="1" x14ac:dyDescent="0.15">
      <c r="A58" s="183" t="s">
        <v>3</v>
      </c>
      <c r="B58" s="184"/>
      <c r="C58" s="187" t="s">
        <v>4</v>
      </c>
      <c r="D58" s="184"/>
      <c r="E58" s="187" t="s">
        <v>37</v>
      </c>
      <c r="F58" s="184"/>
      <c r="G58" s="166" t="s">
        <v>155</v>
      </c>
      <c r="H58" s="166" t="s">
        <v>156</v>
      </c>
      <c r="I58" s="166" t="s">
        <v>157</v>
      </c>
      <c r="J58" s="168" t="s">
        <v>183</v>
      </c>
      <c r="K58" s="169"/>
      <c r="L58" s="170" t="s">
        <v>184</v>
      </c>
      <c r="M58" s="189"/>
      <c r="N58" s="172" t="s">
        <v>185</v>
      </c>
      <c r="O58" s="174" t="s">
        <v>186</v>
      </c>
      <c r="P58" s="175"/>
      <c r="Q58" s="190" t="s">
        <v>38</v>
      </c>
    </row>
    <row r="59" spans="1:17" s="39" customFormat="1" ht="20.100000000000001" customHeight="1" x14ac:dyDescent="0.15">
      <c r="A59" s="185"/>
      <c r="B59" s="186"/>
      <c r="C59" s="188"/>
      <c r="D59" s="186"/>
      <c r="E59" s="188"/>
      <c r="F59" s="186"/>
      <c r="G59" s="167"/>
      <c r="H59" s="167"/>
      <c r="I59" s="167"/>
      <c r="J59" s="7"/>
      <c r="K59" s="12" t="s">
        <v>5</v>
      </c>
      <c r="L59" s="7"/>
      <c r="M59" s="12" t="s">
        <v>5</v>
      </c>
      <c r="N59" s="173"/>
      <c r="O59" s="7"/>
      <c r="P59" s="17" t="s">
        <v>5</v>
      </c>
      <c r="Q59" s="191"/>
    </row>
    <row r="60" spans="1:17" s="42" customFormat="1" ht="27.95" customHeight="1" x14ac:dyDescent="0.15">
      <c r="A60" s="107" t="s">
        <v>44</v>
      </c>
      <c r="B60" s="47" t="s">
        <v>149</v>
      </c>
      <c r="C60" s="45"/>
      <c r="D60" s="51"/>
      <c r="E60" s="45"/>
      <c r="F60" s="51"/>
      <c r="G60" s="82">
        <f>G61+G68+G71+G74</f>
        <v>609063</v>
      </c>
      <c r="H60" s="82">
        <f>H61+H68+H71+H74</f>
        <v>603958</v>
      </c>
      <c r="I60" s="82">
        <f>I61+I68+I71+I74</f>
        <v>601341</v>
      </c>
      <c r="J60" s="83">
        <f t="shared" ref="J60:J76" si="13">+I60-G60</f>
        <v>-7722</v>
      </c>
      <c r="K60" s="97">
        <f t="shared" ref="K60:K71" si="14">J60/G60</f>
        <v>-1.2678491387590446E-2</v>
      </c>
      <c r="L60" s="83">
        <f t="shared" ref="L60:L76" si="15">+I60-H60</f>
        <v>-2617</v>
      </c>
      <c r="M60" s="129">
        <f t="shared" ref="M60:M76" si="16">L60/H60</f>
        <v>-4.3330827640332605E-3</v>
      </c>
      <c r="N60" s="32">
        <f>SUM(N61:N75)/2</f>
        <v>727938</v>
      </c>
      <c r="O60" s="92">
        <f t="shared" ref="O60:O76" si="17">+I60-N60</f>
        <v>-126597</v>
      </c>
      <c r="P60" s="150">
        <f t="shared" ref="P60:P75" si="18">+O60/N60</f>
        <v>-0.17391178919083769</v>
      </c>
      <c r="Q60" s="127"/>
    </row>
    <row r="61" spans="1:17" ht="27.95" customHeight="1" x14ac:dyDescent="0.15">
      <c r="A61" s="109"/>
      <c r="B61" s="69" t="s">
        <v>153</v>
      </c>
      <c r="C61" s="40" t="s">
        <v>39</v>
      </c>
      <c r="D61" s="67" t="s">
        <v>73</v>
      </c>
      <c r="E61" s="45"/>
      <c r="F61" s="51"/>
      <c r="G61" s="82">
        <f>G62+G63+G64+G65+G66+G67</f>
        <v>550040</v>
      </c>
      <c r="H61" s="82">
        <f>H62+H63+H64+H65+H66+H67</f>
        <v>541810</v>
      </c>
      <c r="I61" s="82">
        <f>I62+I63+I64+I65+I66+I67</f>
        <v>540794</v>
      </c>
      <c r="J61" s="83">
        <f t="shared" si="13"/>
        <v>-9246</v>
      </c>
      <c r="K61" s="97">
        <f t="shared" si="14"/>
        <v>-1.6809686568249584E-2</v>
      </c>
      <c r="L61" s="83">
        <f t="shared" si="15"/>
        <v>-1016</v>
      </c>
      <c r="M61" s="129">
        <f t="shared" si="16"/>
        <v>-1.8751961019545598E-3</v>
      </c>
      <c r="N61" s="32">
        <f>SUM(N62:N66)</f>
        <v>645712</v>
      </c>
      <c r="O61" s="92">
        <f t="shared" si="17"/>
        <v>-104918</v>
      </c>
      <c r="P61" s="150">
        <f t="shared" si="18"/>
        <v>-0.16248420348390613</v>
      </c>
      <c r="Q61" s="127"/>
    </row>
    <row r="62" spans="1:17" ht="27.95" customHeight="1" x14ac:dyDescent="0.15">
      <c r="A62" s="109"/>
      <c r="B62" s="69"/>
      <c r="C62" s="43"/>
      <c r="D62" s="69"/>
      <c r="E62" s="40" t="s">
        <v>39</v>
      </c>
      <c r="F62" s="47" t="s">
        <v>74</v>
      </c>
      <c r="G62" s="147">
        <v>12853</v>
      </c>
      <c r="H62" s="82">
        <v>12853</v>
      </c>
      <c r="I62" s="82">
        <v>12853</v>
      </c>
      <c r="J62" s="83">
        <f t="shared" si="13"/>
        <v>0</v>
      </c>
      <c r="K62" s="97">
        <f t="shared" si="14"/>
        <v>0</v>
      </c>
      <c r="L62" s="83">
        <f t="shared" si="15"/>
        <v>0</v>
      </c>
      <c r="M62" s="129">
        <f t="shared" si="16"/>
        <v>0</v>
      </c>
      <c r="N62" s="32">
        <v>8721</v>
      </c>
      <c r="O62" s="92">
        <f t="shared" si="17"/>
        <v>4132</v>
      </c>
      <c r="P62" s="150">
        <f t="shared" si="18"/>
        <v>0.47379887627565648</v>
      </c>
      <c r="Q62" s="127" t="s">
        <v>109</v>
      </c>
    </row>
    <row r="63" spans="1:17" ht="27.95" customHeight="1" x14ac:dyDescent="0.15">
      <c r="A63" s="109"/>
      <c r="B63" s="69"/>
      <c r="C63" s="43"/>
      <c r="D63" s="69"/>
      <c r="E63" s="40" t="s">
        <v>44</v>
      </c>
      <c r="F63" s="67" t="s">
        <v>110</v>
      </c>
      <c r="G63" s="147">
        <v>195424</v>
      </c>
      <c r="H63" s="82">
        <v>187317</v>
      </c>
      <c r="I63" s="82">
        <v>187317</v>
      </c>
      <c r="J63" s="83">
        <f t="shared" si="13"/>
        <v>-8107</v>
      </c>
      <c r="K63" s="97">
        <f t="shared" si="14"/>
        <v>-4.1484157524152611E-2</v>
      </c>
      <c r="L63" s="83">
        <f t="shared" si="15"/>
        <v>0</v>
      </c>
      <c r="M63" s="129">
        <f t="shared" si="16"/>
        <v>0</v>
      </c>
      <c r="N63" s="32">
        <v>223334</v>
      </c>
      <c r="O63" s="92">
        <f t="shared" si="17"/>
        <v>-36017</v>
      </c>
      <c r="P63" s="150">
        <f t="shared" si="18"/>
        <v>-0.16126966785173777</v>
      </c>
      <c r="Q63" s="127" t="s">
        <v>111</v>
      </c>
    </row>
    <row r="64" spans="1:17" ht="27.95" customHeight="1" x14ac:dyDescent="0.15">
      <c r="A64" s="109"/>
      <c r="B64" s="69"/>
      <c r="C64" s="43"/>
      <c r="D64" s="69"/>
      <c r="E64" s="40" t="s">
        <v>47</v>
      </c>
      <c r="F64" s="67" t="s">
        <v>92</v>
      </c>
      <c r="G64" s="147">
        <v>12593</v>
      </c>
      <c r="H64" s="82">
        <v>12470</v>
      </c>
      <c r="I64" s="82">
        <v>11631</v>
      </c>
      <c r="J64" s="83">
        <f t="shared" si="13"/>
        <v>-962</v>
      </c>
      <c r="K64" s="97">
        <f t="shared" si="14"/>
        <v>-7.6391646152624476E-2</v>
      </c>
      <c r="L64" s="83">
        <f t="shared" si="15"/>
        <v>-839</v>
      </c>
      <c r="M64" s="129">
        <f t="shared" si="16"/>
        <v>-6.7281475541299124E-2</v>
      </c>
      <c r="N64" s="32">
        <v>12624</v>
      </c>
      <c r="O64" s="92">
        <f t="shared" si="17"/>
        <v>-993</v>
      </c>
      <c r="P64" s="150">
        <f t="shared" si="18"/>
        <v>-7.8659695817490494E-2</v>
      </c>
      <c r="Q64" s="127" t="s">
        <v>112</v>
      </c>
    </row>
    <row r="65" spans="1:17" ht="27.95" customHeight="1" x14ac:dyDescent="0.15">
      <c r="A65" s="109"/>
      <c r="B65" s="69"/>
      <c r="C65" s="43"/>
      <c r="D65" s="69"/>
      <c r="E65" s="40" t="s">
        <v>59</v>
      </c>
      <c r="F65" s="67" t="s">
        <v>113</v>
      </c>
      <c r="G65" s="147">
        <v>16880</v>
      </c>
      <c r="H65" s="82">
        <v>16880</v>
      </c>
      <c r="I65" s="82">
        <v>16703</v>
      </c>
      <c r="J65" s="83">
        <f t="shared" si="13"/>
        <v>-177</v>
      </c>
      <c r="K65" s="97">
        <f t="shared" si="14"/>
        <v>-1.0485781990521328E-2</v>
      </c>
      <c r="L65" s="83">
        <f t="shared" si="15"/>
        <v>-177</v>
      </c>
      <c r="M65" s="129">
        <f t="shared" si="16"/>
        <v>-1.0485781990521328E-2</v>
      </c>
      <c r="N65" s="32">
        <v>16576</v>
      </c>
      <c r="O65" s="92">
        <f t="shared" si="17"/>
        <v>127</v>
      </c>
      <c r="P65" s="150">
        <f t="shared" si="18"/>
        <v>7.661679536679537E-3</v>
      </c>
      <c r="Q65" s="127" t="s">
        <v>95</v>
      </c>
    </row>
    <row r="66" spans="1:17" ht="27.95" customHeight="1" x14ac:dyDescent="0.15">
      <c r="A66" s="109"/>
      <c r="B66" s="69"/>
      <c r="C66" s="43"/>
      <c r="D66" s="69"/>
      <c r="E66" s="40" t="s">
        <v>82</v>
      </c>
      <c r="F66" s="67" t="s">
        <v>97</v>
      </c>
      <c r="G66" s="147">
        <v>308912</v>
      </c>
      <c r="H66" s="82">
        <v>308912</v>
      </c>
      <c r="I66" s="82">
        <v>308912</v>
      </c>
      <c r="J66" s="83">
        <f t="shared" si="13"/>
        <v>0</v>
      </c>
      <c r="K66" s="97">
        <f t="shared" si="14"/>
        <v>0</v>
      </c>
      <c r="L66" s="83">
        <f t="shared" si="15"/>
        <v>0</v>
      </c>
      <c r="M66" s="129">
        <f t="shared" si="16"/>
        <v>0</v>
      </c>
      <c r="N66" s="32">
        <v>384457</v>
      </c>
      <c r="O66" s="92">
        <f t="shared" si="17"/>
        <v>-75545</v>
      </c>
      <c r="P66" s="150">
        <f t="shared" si="18"/>
        <v>-0.19649791784256757</v>
      </c>
      <c r="Q66" s="127" t="s">
        <v>177</v>
      </c>
    </row>
    <row r="67" spans="1:17" ht="27.95" customHeight="1" x14ac:dyDescent="0.15">
      <c r="A67" s="109"/>
      <c r="B67" s="69"/>
      <c r="C67" s="43"/>
      <c r="D67" s="69"/>
      <c r="E67" s="40" t="s">
        <v>158</v>
      </c>
      <c r="F67" s="67" t="s">
        <v>159</v>
      </c>
      <c r="G67" s="147">
        <v>3378</v>
      </c>
      <c r="H67" s="82">
        <v>3378</v>
      </c>
      <c r="I67" s="82">
        <v>3378</v>
      </c>
      <c r="J67" s="83">
        <f t="shared" ref="J67" si="19">+I67-G67</f>
        <v>0</v>
      </c>
      <c r="K67" s="97">
        <f t="shared" ref="K67" si="20">J67/G67</f>
        <v>0</v>
      </c>
      <c r="L67" s="83">
        <f t="shared" ref="L67" si="21">+I67-H67</f>
        <v>0</v>
      </c>
      <c r="M67" s="129">
        <f t="shared" ref="M67" si="22">L67/H67</f>
        <v>0</v>
      </c>
      <c r="N67" s="32">
        <v>0</v>
      </c>
      <c r="O67" s="92">
        <f t="shared" ref="O67" si="23">+I67-N67</f>
        <v>3378</v>
      </c>
      <c r="P67" s="157" t="s">
        <v>176</v>
      </c>
      <c r="Q67" s="127" t="s">
        <v>168</v>
      </c>
    </row>
    <row r="68" spans="1:17" ht="27.95" customHeight="1" x14ac:dyDescent="0.15">
      <c r="A68" s="109"/>
      <c r="B68" s="69"/>
      <c r="C68" s="40" t="s">
        <v>44</v>
      </c>
      <c r="D68" s="67" t="s">
        <v>101</v>
      </c>
      <c r="E68" s="45"/>
      <c r="F68" s="51"/>
      <c r="G68" s="82">
        <f>G69+G70</f>
        <v>53973</v>
      </c>
      <c r="H68" s="82">
        <f>H69+H70</f>
        <v>57098</v>
      </c>
      <c r="I68" s="82">
        <f>I69+I70</f>
        <v>55497</v>
      </c>
      <c r="J68" s="83">
        <f t="shared" si="13"/>
        <v>1524</v>
      </c>
      <c r="K68" s="97">
        <f t="shared" si="14"/>
        <v>2.823634039241843E-2</v>
      </c>
      <c r="L68" s="83">
        <f t="shared" si="15"/>
        <v>-1601</v>
      </c>
      <c r="M68" s="129">
        <f t="shared" si="16"/>
        <v>-2.8039511016147677E-2</v>
      </c>
      <c r="N68" s="32">
        <f>SUM(N69:N70)</f>
        <v>64222</v>
      </c>
      <c r="O68" s="92">
        <f t="shared" si="17"/>
        <v>-8725</v>
      </c>
      <c r="P68" s="150">
        <f t="shared" si="18"/>
        <v>-0.13585687147706393</v>
      </c>
      <c r="Q68" s="127"/>
    </row>
    <row r="69" spans="1:17" ht="27.95" customHeight="1" x14ac:dyDescent="0.15">
      <c r="A69" s="109"/>
      <c r="B69" s="69"/>
      <c r="C69" s="43"/>
      <c r="D69" s="69"/>
      <c r="E69" s="40" t="s">
        <v>39</v>
      </c>
      <c r="F69" s="47" t="s">
        <v>114</v>
      </c>
      <c r="G69" s="82">
        <v>52388</v>
      </c>
      <c r="H69" s="82">
        <v>52388</v>
      </c>
      <c r="I69" s="82">
        <v>52388</v>
      </c>
      <c r="J69" s="83">
        <f t="shared" si="13"/>
        <v>0</v>
      </c>
      <c r="K69" s="97">
        <f t="shared" si="14"/>
        <v>0</v>
      </c>
      <c r="L69" s="83">
        <f t="shared" si="15"/>
        <v>0</v>
      </c>
      <c r="M69" s="129">
        <f t="shared" si="16"/>
        <v>0</v>
      </c>
      <c r="N69" s="32">
        <v>59412</v>
      </c>
      <c r="O69" s="92">
        <f t="shared" si="17"/>
        <v>-7024</v>
      </c>
      <c r="P69" s="150">
        <f t="shared" si="18"/>
        <v>-0.11822527435534909</v>
      </c>
      <c r="Q69" s="127" t="s">
        <v>178</v>
      </c>
    </row>
    <row r="70" spans="1:17" ht="27.95" customHeight="1" x14ac:dyDescent="0.15">
      <c r="A70" s="109"/>
      <c r="B70" s="69"/>
      <c r="C70" s="43"/>
      <c r="D70" s="69"/>
      <c r="E70" s="40" t="s">
        <v>44</v>
      </c>
      <c r="F70" s="47" t="s">
        <v>115</v>
      </c>
      <c r="G70" s="82">
        <v>1585</v>
      </c>
      <c r="H70" s="82">
        <v>4710</v>
      </c>
      <c r="I70" s="82">
        <v>3109</v>
      </c>
      <c r="J70" s="83">
        <f t="shared" si="13"/>
        <v>1524</v>
      </c>
      <c r="K70" s="97">
        <f t="shared" si="14"/>
        <v>0.96151419558359619</v>
      </c>
      <c r="L70" s="83">
        <f t="shared" si="15"/>
        <v>-1601</v>
      </c>
      <c r="M70" s="129">
        <f t="shared" si="16"/>
        <v>-0.33991507430997875</v>
      </c>
      <c r="N70" s="32">
        <v>4810</v>
      </c>
      <c r="O70" s="92">
        <f t="shared" si="17"/>
        <v>-1701</v>
      </c>
      <c r="P70" s="150">
        <f t="shared" si="18"/>
        <v>-0.35363825363825363</v>
      </c>
      <c r="Q70" s="127" t="s">
        <v>104</v>
      </c>
    </row>
    <row r="71" spans="1:17" ht="27.95" customHeight="1" x14ac:dyDescent="0.15">
      <c r="A71" s="109"/>
      <c r="B71" s="69"/>
      <c r="C71" s="40" t="s">
        <v>47</v>
      </c>
      <c r="D71" s="67" t="s">
        <v>105</v>
      </c>
      <c r="E71" s="45"/>
      <c r="F71" s="51"/>
      <c r="G71" s="82">
        <f>SUM(G72:G73)</f>
        <v>50</v>
      </c>
      <c r="H71" s="82">
        <f>SUM(H72:H73)</f>
        <v>50</v>
      </c>
      <c r="I71" s="82">
        <f>SUM(I72:I73)</f>
        <v>50</v>
      </c>
      <c r="J71" s="83">
        <f t="shared" si="13"/>
        <v>0</v>
      </c>
      <c r="K71" s="97">
        <f t="shared" si="14"/>
        <v>0</v>
      </c>
      <c r="L71" s="83">
        <f t="shared" si="15"/>
        <v>0</v>
      </c>
      <c r="M71" s="129">
        <f t="shared" si="16"/>
        <v>0</v>
      </c>
      <c r="N71" s="32">
        <f>SUM(N72:N73)</f>
        <v>13004</v>
      </c>
      <c r="O71" s="92">
        <f t="shared" si="17"/>
        <v>-12954</v>
      </c>
      <c r="P71" s="150">
        <f t="shared" si="18"/>
        <v>-0.9961550292217779</v>
      </c>
      <c r="Q71" s="127"/>
    </row>
    <row r="72" spans="1:17" ht="27.95" customHeight="1" x14ac:dyDescent="0.15">
      <c r="A72" s="109"/>
      <c r="B72" s="69"/>
      <c r="C72" s="43"/>
      <c r="D72" s="69"/>
      <c r="E72" s="45" t="s">
        <v>39</v>
      </c>
      <c r="F72" s="46" t="s">
        <v>116</v>
      </c>
      <c r="G72" s="82">
        <v>50</v>
      </c>
      <c r="H72" s="82">
        <v>50</v>
      </c>
      <c r="I72" s="82">
        <v>50</v>
      </c>
      <c r="J72" s="83">
        <f t="shared" si="13"/>
        <v>0</v>
      </c>
      <c r="K72" s="97">
        <f>J72/G72</f>
        <v>0</v>
      </c>
      <c r="L72" s="83">
        <f t="shared" si="15"/>
        <v>0</v>
      </c>
      <c r="M72" s="129">
        <f t="shared" si="16"/>
        <v>0</v>
      </c>
      <c r="N72" s="32">
        <v>50</v>
      </c>
      <c r="O72" s="92">
        <f t="shared" si="17"/>
        <v>0</v>
      </c>
      <c r="P72" s="150">
        <f t="shared" si="18"/>
        <v>0</v>
      </c>
      <c r="Q72" s="127" t="s">
        <v>117</v>
      </c>
    </row>
    <row r="73" spans="1:17" ht="27.95" customHeight="1" x14ac:dyDescent="0.15">
      <c r="A73" s="109"/>
      <c r="B73" s="69"/>
      <c r="C73" s="43"/>
      <c r="D73" s="69"/>
      <c r="E73" s="45" t="s">
        <v>142</v>
      </c>
      <c r="F73" s="46" t="s">
        <v>118</v>
      </c>
      <c r="G73" s="82">
        <v>0</v>
      </c>
      <c r="H73" s="82">
        <v>0</v>
      </c>
      <c r="I73" s="82">
        <v>0</v>
      </c>
      <c r="J73" s="83">
        <f t="shared" si="13"/>
        <v>0</v>
      </c>
      <c r="K73" s="125" t="s">
        <v>176</v>
      </c>
      <c r="L73" s="83">
        <f>+I73-H73</f>
        <v>0</v>
      </c>
      <c r="M73" s="145" t="s">
        <v>176</v>
      </c>
      <c r="N73" s="32">
        <v>12954</v>
      </c>
      <c r="O73" s="92">
        <f t="shared" si="17"/>
        <v>-12954</v>
      </c>
      <c r="P73" s="150">
        <f t="shared" si="18"/>
        <v>-1</v>
      </c>
      <c r="Q73" s="127"/>
    </row>
    <row r="74" spans="1:17" ht="27.95" customHeight="1" x14ac:dyDescent="0.15">
      <c r="A74" s="109"/>
      <c r="B74" s="71"/>
      <c r="C74" s="40" t="s">
        <v>66</v>
      </c>
      <c r="D74" s="67" t="s">
        <v>108</v>
      </c>
      <c r="E74" s="45"/>
      <c r="F74" s="72"/>
      <c r="G74" s="82">
        <f>G75</f>
        <v>5000</v>
      </c>
      <c r="H74" s="82">
        <f>H75</f>
        <v>5000</v>
      </c>
      <c r="I74" s="82">
        <f>I75</f>
        <v>5000</v>
      </c>
      <c r="J74" s="83">
        <f t="shared" si="13"/>
        <v>0</v>
      </c>
      <c r="K74" s="97">
        <f>J74/G74</f>
        <v>0</v>
      </c>
      <c r="L74" s="83">
        <f t="shared" si="15"/>
        <v>0</v>
      </c>
      <c r="M74" s="129">
        <f t="shared" si="16"/>
        <v>0</v>
      </c>
      <c r="N74" s="32">
        <f>N75</f>
        <v>5000</v>
      </c>
      <c r="O74" s="92">
        <f t="shared" si="17"/>
        <v>0</v>
      </c>
      <c r="P74" s="150">
        <f t="shared" si="18"/>
        <v>0</v>
      </c>
      <c r="Q74" s="127"/>
    </row>
    <row r="75" spans="1:17" ht="27.95" customHeight="1" x14ac:dyDescent="0.15">
      <c r="A75" s="117"/>
      <c r="B75" s="136"/>
      <c r="C75" s="48"/>
      <c r="D75" s="136"/>
      <c r="E75" s="48" t="s">
        <v>39</v>
      </c>
      <c r="F75" s="52" t="s">
        <v>108</v>
      </c>
      <c r="G75" s="82">
        <v>5000</v>
      </c>
      <c r="H75" s="82">
        <v>5000</v>
      </c>
      <c r="I75" s="82">
        <v>5000</v>
      </c>
      <c r="J75" s="83">
        <f t="shared" si="13"/>
        <v>0</v>
      </c>
      <c r="K75" s="97">
        <f>J75/G75</f>
        <v>0</v>
      </c>
      <c r="L75" s="83">
        <f t="shared" si="15"/>
        <v>0</v>
      </c>
      <c r="M75" s="129">
        <f t="shared" si="16"/>
        <v>0</v>
      </c>
      <c r="N75" s="32">
        <v>5000</v>
      </c>
      <c r="O75" s="92">
        <f t="shared" si="17"/>
        <v>0</v>
      </c>
      <c r="P75" s="150">
        <f t="shared" si="18"/>
        <v>0</v>
      </c>
      <c r="Q75" s="127" t="s">
        <v>108</v>
      </c>
    </row>
    <row r="76" spans="1:17" ht="27.95" customHeight="1" thickBot="1" x14ac:dyDescent="0.2">
      <c r="A76" s="192" t="s">
        <v>119</v>
      </c>
      <c r="B76" s="193"/>
      <c r="C76" s="193"/>
      <c r="D76" s="193"/>
      <c r="E76" s="193"/>
      <c r="F76" s="194"/>
      <c r="G76" s="113">
        <f>G35+G60</f>
        <v>4368435</v>
      </c>
      <c r="H76" s="113">
        <f>H35+H60</f>
        <v>4359427</v>
      </c>
      <c r="I76" s="113">
        <f>I35+I60</f>
        <v>4346242</v>
      </c>
      <c r="J76" s="114">
        <f t="shared" si="13"/>
        <v>-22193</v>
      </c>
      <c r="K76" s="115">
        <f>J76/G76</f>
        <v>-5.0803090809408858E-3</v>
      </c>
      <c r="L76" s="114">
        <f t="shared" si="15"/>
        <v>-13185</v>
      </c>
      <c r="M76" s="131">
        <f t="shared" si="16"/>
        <v>-3.024480052080239E-3</v>
      </c>
      <c r="N76" s="36">
        <f>N35+N60</f>
        <v>4464888</v>
      </c>
      <c r="O76" s="105">
        <f t="shared" si="17"/>
        <v>-118646</v>
      </c>
      <c r="P76" s="151">
        <f>+O76/N76</f>
        <v>-2.6573118967373875E-2</v>
      </c>
      <c r="Q76" s="128"/>
    </row>
    <row r="77" spans="1:17" x14ac:dyDescent="0.15">
      <c r="A77" s="50"/>
      <c r="B77" s="71"/>
      <c r="C77" s="50"/>
      <c r="D77" s="71"/>
      <c r="E77" s="50"/>
      <c r="F77" s="66"/>
      <c r="G77" s="84"/>
      <c r="H77" s="84"/>
      <c r="I77" s="84"/>
      <c r="J77" s="89"/>
      <c r="K77" s="101"/>
      <c r="L77" s="89"/>
      <c r="M77" s="101"/>
      <c r="N77" s="94"/>
      <c r="O77" s="94"/>
      <c r="P77" s="103"/>
      <c r="Q77" s="65"/>
    </row>
    <row r="78" spans="1:17" x14ac:dyDescent="0.15">
      <c r="A78" s="49"/>
      <c r="B78" s="71"/>
      <c r="C78" s="50"/>
      <c r="D78" s="71"/>
      <c r="E78" s="50"/>
      <c r="F78" s="66"/>
      <c r="G78" s="84"/>
      <c r="H78" s="84"/>
      <c r="I78" s="84"/>
      <c r="J78" s="89"/>
      <c r="K78" s="101"/>
      <c r="L78" s="89"/>
      <c r="M78" s="101"/>
      <c r="N78" s="94"/>
      <c r="O78" s="94"/>
      <c r="P78" s="103"/>
      <c r="Q78" s="65"/>
    </row>
    <row r="79" spans="1:17" x14ac:dyDescent="0.15">
      <c r="A79" s="181" t="s">
        <v>20</v>
      </c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1:17" ht="12.75" thickBot="1" x14ac:dyDescent="0.2">
      <c r="B80" s="133" t="s">
        <v>36</v>
      </c>
      <c r="Q80" s="16" t="s">
        <v>2</v>
      </c>
    </row>
    <row r="81" spans="1:17" s="39" customFormat="1" ht="20.100000000000001" customHeight="1" x14ac:dyDescent="0.15">
      <c r="A81" s="183" t="s">
        <v>3</v>
      </c>
      <c r="B81" s="184"/>
      <c r="C81" s="187" t="s">
        <v>4</v>
      </c>
      <c r="D81" s="184"/>
      <c r="E81" s="187" t="s">
        <v>37</v>
      </c>
      <c r="F81" s="184"/>
      <c r="G81" s="166" t="s">
        <v>155</v>
      </c>
      <c r="H81" s="166" t="s">
        <v>156</v>
      </c>
      <c r="I81" s="166" t="s">
        <v>157</v>
      </c>
      <c r="J81" s="168" t="s">
        <v>183</v>
      </c>
      <c r="K81" s="169"/>
      <c r="L81" s="170" t="s">
        <v>184</v>
      </c>
      <c r="M81" s="189"/>
      <c r="N81" s="172" t="s">
        <v>185</v>
      </c>
      <c r="O81" s="174" t="s">
        <v>186</v>
      </c>
      <c r="P81" s="175"/>
      <c r="Q81" s="190" t="s">
        <v>38</v>
      </c>
    </row>
    <row r="82" spans="1:17" s="39" customFormat="1" ht="20.100000000000001" customHeight="1" x14ac:dyDescent="0.15">
      <c r="A82" s="185"/>
      <c r="B82" s="186"/>
      <c r="C82" s="188"/>
      <c r="D82" s="186"/>
      <c r="E82" s="188"/>
      <c r="F82" s="186"/>
      <c r="G82" s="167"/>
      <c r="H82" s="167"/>
      <c r="I82" s="167"/>
      <c r="J82" s="7"/>
      <c r="K82" s="12" t="s">
        <v>5</v>
      </c>
      <c r="L82" s="7"/>
      <c r="M82" s="12" t="s">
        <v>5</v>
      </c>
      <c r="N82" s="173"/>
      <c r="O82" s="7"/>
      <c r="P82" s="17" t="s">
        <v>5</v>
      </c>
      <c r="Q82" s="191"/>
    </row>
    <row r="83" spans="1:17" ht="27.95" customHeight="1" x14ac:dyDescent="0.15">
      <c r="A83" s="107" t="s">
        <v>39</v>
      </c>
      <c r="B83" s="47" t="s">
        <v>120</v>
      </c>
      <c r="C83" s="45"/>
      <c r="D83" s="51"/>
      <c r="E83" s="45"/>
      <c r="F83" s="51"/>
      <c r="G83" s="82">
        <f>G92+G94+G84+G86+G88+G90</f>
        <v>2475194</v>
      </c>
      <c r="H83" s="82">
        <f>H92+H94+H84+H86+H88+H90</f>
        <v>2490020</v>
      </c>
      <c r="I83" s="82">
        <f>I92+I94+I84+I86+I88+I90</f>
        <v>2491449</v>
      </c>
      <c r="J83" s="83">
        <f t="shared" ref="J83:J109" si="24">+I83-G83</f>
        <v>16255</v>
      </c>
      <c r="K83" s="97">
        <f t="shared" ref="K83:K102" si="25">J83/G83</f>
        <v>6.567162008311268E-3</v>
      </c>
      <c r="L83" s="83">
        <f t="shared" ref="L83:L109" si="26">+I83-H83</f>
        <v>1429</v>
      </c>
      <c r="M83" s="129">
        <f t="shared" ref="M83:M109" si="27">L83/H83</f>
        <v>5.7389097276327094E-4</v>
      </c>
      <c r="N83" s="152">
        <f>SUM(N84:N95)/2</f>
        <v>2160412</v>
      </c>
      <c r="O83" s="92">
        <f t="shared" ref="O83:O109" si="28">+I83-N83</f>
        <v>331037</v>
      </c>
      <c r="P83" s="104">
        <f t="shared" ref="P83:P108" si="29">+O83/N83</f>
        <v>0.1532286434254207</v>
      </c>
      <c r="Q83" s="127"/>
    </row>
    <row r="84" spans="1:17" ht="27.95" customHeight="1" x14ac:dyDescent="0.15">
      <c r="A84" s="109"/>
      <c r="B84" s="69" t="s">
        <v>121</v>
      </c>
      <c r="C84" s="40" t="s">
        <v>51</v>
      </c>
      <c r="D84" s="73" t="s">
        <v>122</v>
      </c>
      <c r="E84" s="45"/>
      <c r="F84" s="51"/>
      <c r="G84" s="82">
        <f>G85</f>
        <v>1846700</v>
      </c>
      <c r="H84" s="82">
        <f>H85</f>
        <v>1871900</v>
      </c>
      <c r="I84" s="82">
        <f>I85</f>
        <v>1871900</v>
      </c>
      <c r="J84" s="83">
        <f t="shared" si="24"/>
        <v>25200</v>
      </c>
      <c r="K84" s="97">
        <f t="shared" si="25"/>
        <v>1.3645963069258677E-2</v>
      </c>
      <c r="L84" s="83">
        <f t="shared" si="26"/>
        <v>0</v>
      </c>
      <c r="M84" s="129">
        <f t="shared" si="27"/>
        <v>0</v>
      </c>
      <c r="N84" s="152">
        <f>N85</f>
        <v>1573000</v>
      </c>
      <c r="O84" s="92">
        <f t="shared" si="28"/>
        <v>298900</v>
      </c>
      <c r="P84" s="104">
        <f t="shared" si="29"/>
        <v>0.19001907183725367</v>
      </c>
      <c r="Q84" s="127"/>
    </row>
    <row r="85" spans="1:17" ht="27.95" customHeight="1" x14ac:dyDescent="0.15">
      <c r="A85" s="109"/>
      <c r="B85" s="69" t="s">
        <v>123</v>
      </c>
      <c r="C85" s="48"/>
      <c r="D85" s="70"/>
      <c r="E85" s="45" t="s">
        <v>51</v>
      </c>
      <c r="F85" s="46" t="s">
        <v>122</v>
      </c>
      <c r="G85" s="147">
        <v>1846700</v>
      </c>
      <c r="H85" s="147">
        <v>1871900</v>
      </c>
      <c r="I85" s="82">
        <v>1871900</v>
      </c>
      <c r="J85" s="83">
        <f t="shared" si="24"/>
        <v>25200</v>
      </c>
      <c r="K85" s="97">
        <f t="shared" si="25"/>
        <v>1.3645963069258677E-2</v>
      </c>
      <c r="L85" s="83">
        <f t="shared" si="26"/>
        <v>0</v>
      </c>
      <c r="M85" s="129">
        <f t="shared" si="27"/>
        <v>0</v>
      </c>
      <c r="N85" s="152">
        <v>1573000</v>
      </c>
      <c r="O85" s="92">
        <f t="shared" si="28"/>
        <v>298900</v>
      </c>
      <c r="P85" s="104">
        <f t="shared" si="29"/>
        <v>0.19001907183725367</v>
      </c>
      <c r="Q85" s="127" t="s">
        <v>124</v>
      </c>
    </row>
    <row r="86" spans="1:17" ht="27.95" customHeight="1" x14ac:dyDescent="0.15">
      <c r="A86" s="109"/>
      <c r="B86" s="69"/>
      <c r="C86" s="40" t="s">
        <v>54</v>
      </c>
      <c r="D86" s="73" t="s">
        <v>52</v>
      </c>
      <c r="E86" s="45"/>
      <c r="F86" s="51"/>
      <c r="G86" s="82">
        <f>G87</f>
        <v>59600</v>
      </c>
      <c r="H86" s="82">
        <f>H87</f>
        <v>59600</v>
      </c>
      <c r="I86" s="82">
        <f>I87</f>
        <v>58696</v>
      </c>
      <c r="J86" s="83">
        <f t="shared" si="24"/>
        <v>-904</v>
      </c>
      <c r="K86" s="97">
        <f t="shared" si="25"/>
        <v>-1.5167785234899329E-2</v>
      </c>
      <c r="L86" s="83">
        <f t="shared" si="26"/>
        <v>-904</v>
      </c>
      <c r="M86" s="129">
        <f t="shared" si="27"/>
        <v>-1.5167785234899329E-2</v>
      </c>
      <c r="N86" s="152">
        <f>N87</f>
        <v>59869</v>
      </c>
      <c r="O86" s="92">
        <f t="shared" si="28"/>
        <v>-1173</v>
      </c>
      <c r="P86" s="104">
        <f t="shared" si="29"/>
        <v>-1.9592777564348827E-2</v>
      </c>
      <c r="Q86" s="127"/>
    </row>
    <row r="87" spans="1:17" ht="27.95" customHeight="1" x14ac:dyDescent="0.15">
      <c r="A87" s="109"/>
      <c r="B87" s="69"/>
      <c r="C87" s="48"/>
      <c r="D87" s="70"/>
      <c r="E87" s="45" t="s">
        <v>51</v>
      </c>
      <c r="F87" s="46" t="s">
        <v>52</v>
      </c>
      <c r="G87" s="147">
        <v>59600</v>
      </c>
      <c r="H87" s="147">
        <v>59600</v>
      </c>
      <c r="I87" s="82">
        <v>58696</v>
      </c>
      <c r="J87" s="83">
        <f t="shared" si="24"/>
        <v>-904</v>
      </c>
      <c r="K87" s="97">
        <f t="shared" si="25"/>
        <v>-1.5167785234899329E-2</v>
      </c>
      <c r="L87" s="83">
        <f t="shared" si="26"/>
        <v>-904</v>
      </c>
      <c r="M87" s="129">
        <f t="shared" si="27"/>
        <v>-1.5167785234899329E-2</v>
      </c>
      <c r="N87" s="152">
        <v>59869</v>
      </c>
      <c r="O87" s="92">
        <f t="shared" si="28"/>
        <v>-1173</v>
      </c>
      <c r="P87" s="104">
        <f t="shared" si="29"/>
        <v>-1.9592777564348827E-2</v>
      </c>
      <c r="Q87" s="127" t="s">
        <v>53</v>
      </c>
    </row>
    <row r="88" spans="1:17" ht="27.95" customHeight="1" x14ac:dyDescent="0.15">
      <c r="A88" s="109"/>
      <c r="B88" s="69"/>
      <c r="C88" s="40" t="s">
        <v>57</v>
      </c>
      <c r="D88" s="73" t="s">
        <v>55</v>
      </c>
      <c r="E88" s="45"/>
      <c r="F88" s="51"/>
      <c r="G88" s="82">
        <f>G89</f>
        <v>324741</v>
      </c>
      <c r="H88" s="82">
        <f>H89</f>
        <v>314367</v>
      </c>
      <c r="I88" s="82">
        <f>I89</f>
        <v>316700</v>
      </c>
      <c r="J88" s="83">
        <f t="shared" si="24"/>
        <v>-8041</v>
      </c>
      <c r="K88" s="97">
        <f t="shared" si="25"/>
        <v>-2.4761271290043449E-2</v>
      </c>
      <c r="L88" s="83">
        <f t="shared" si="26"/>
        <v>2333</v>
      </c>
      <c r="M88" s="129">
        <f t="shared" si="27"/>
        <v>7.4212624098585409E-3</v>
      </c>
      <c r="N88" s="152">
        <f>N89</f>
        <v>291663</v>
      </c>
      <c r="O88" s="92">
        <f t="shared" si="28"/>
        <v>25037</v>
      </c>
      <c r="P88" s="104">
        <f t="shared" si="29"/>
        <v>8.5842222016505348E-2</v>
      </c>
      <c r="Q88" s="127"/>
    </row>
    <row r="89" spans="1:17" ht="27.95" customHeight="1" x14ac:dyDescent="0.15">
      <c r="A89" s="109"/>
      <c r="B89" s="69"/>
      <c r="C89" s="48"/>
      <c r="D89" s="70"/>
      <c r="E89" s="45" t="s">
        <v>51</v>
      </c>
      <c r="F89" s="46" t="s">
        <v>55</v>
      </c>
      <c r="G89" s="147">
        <v>324741</v>
      </c>
      <c r="H89" s="147">
        <v>314367</v>
      </c>
      <c r="I89" s="82">
        <v>316700</v>
      </c>
      <c r="J89" s="83">
        <f t="shared" si="24"/>
        <v>-8041</v>
      </c>
      <c r="K89" s="97">
        <f t="shared" si="25"/>
        <v>-2.4761271290043449E-2</v>
      </c>
      <c r="L89" s="83">
        <f t="shared" si="26"/>
        <v>2333</v>
      </c>
      <c r="M89" s="129">
        <f t="shared" si="27"/>
        <v>7.4212624098585409E-3</v>
      </c>
      <c r="N89" s="152">
        <v>291663</v>
      </c>
      <c r="O89" s="92">
        <f t="shared" si="28"/>
        <v>25037</v>
      </c>
      <c r="P89" s="104">
        <f t="shared" si="29"/>
        <v>8.5842222016505348E-2</v>
      </c>
      <c r="Q89" s="127" t="s">
        <v>56</v>
      </c>
    </row>
    <row r="90" spans="1:17" ht="27.95" customHeight="1" x14ac:dyDescent="0.15">
      <c r="A90" s="109"/>
      <c r="B90" s="69"/>
      <c r="C90" s="40" t="s">
        <v>59</v>
      </c>
      <c r="D90" s="73" t="s">
        <v>125</v>
      </c>
      <c r="E90" s="45"/>
      <c r="F90" s="51"/>
      <c r="G90" s="82">
        <f>G91</f>
        <v>215000</v>
      </c>
      <c r="H90" s="82">
        <f>H91</f>
        <v>215000</v>
      </c>
      <c r="I90" s="82">
        <f>I91</f>
        <v>215000</v>
      </c>
      <c r="J90" s="83">
        <f t="shared" si="24"/>
        <v>0</v>
      </c>
      <c r="K90" s="97">
        <f t="shared" si="25"/>
        <v>0</v>
      </c>
      <c r="L90" s="83">
        <f t="shared" si="26"/>
        <v>0</v>
      </c>
      <c r="M90" s="129">
        <f t="shared" si="27"/>
        <v>0</v>
      </c>
      <c r="N90" s="152">
        <f>N91</f>
        <v>208000</v>
      </c>
      <c r="O90" s="92">
        <f t="shared" si="28"/>
        <v>7000</v>
      </c>
      <c r="P90" s="104">
        <f t="shared" si="29"/>
        <v>3.3653846153846152E-2</v>
      </c>
      <c r="Q90" s="127"/>
    </row>
    <row r="91" spans="1:17" ht="27.95" customHeight="1" x14ac:dyDescent="0.15">
      <c r="A91" s="109"/>
      <c r="B91" s="69"/>
      <c r="C91" s="48"/>
      <c r="D91" s="70"/>
      <c r="E91" s="45" t="s">
        <v>51</v>
      </c>
      <c r="F91" s="46" t="s">
        <v>125</v>
      </c>
      <c r="G91" s="147">
        <v>215000</v>
      </c>
      <c r="H91" s="147">
        <v>215000</v>
      </c>
      <c r="I91" s="82">
        <v>215000</v>
      </c>
      <c r="J91" s="83">
        <f t="shared" si="24"/>
        <v>0</v>
      </c>
      <c r="K91" s="97">
        <f t="shared" si="25"/>
        <v>0</v>
      </c>
      <c r="L91" s="83">
        <f t="shared" si="26"/>
        <v>0</v>
      </c>
      <c r="M91" s="129">
        <f t="shared" si="27"/>
        <v>0</v>
      </c>
      <c r="N91" s="152">
        <v>208000</v>
      </c>
      <c r="O91" s="92">
        <f t="shared" si="28"/>
        <v>7000</v>
      </c>
      <c r="P91" s="104">
        <f t="shared" si="29"/>
        <v>3.3653846153846152E-2</v>
      </c>
      <c r="Q91" s="127" t="s">
        <v>126</v>
      </c>
    </row>
    <row r="92" spans="1:17" ht="27.95" customHeight="1" x14ac:dyDescent="0.15">
      <c r="A92" s="109"/>
      <c r="B92" s="69"/>
      <c r="C92" s="40" t="s">
        <v>82</v>
      </c>
      <c r="D92" s="68" t="s">
        <v>127</v>
      </c>
      <c r="E92" s="45"/>
      <c r="F92" s="51"/>
      <c r="G92" s="82">
        <f>G93</f>
        <v>27893</v>
      </c>
      <c r="H92" s="82">
        <f>H93</f>
        <v>27893</v>
      </c>
      <c r="I92" s="82">
        <f>I93</f>
        <v>27893</v>
      </c>
      <c r="J92" s="83">
        <f t="shared" si="24"/>
        <v>0</v>
      </c>
      <c r="K92" s="97">
        <f t="shared" si="25"/>
        <v>0</v>
      </c>
      <c r="L92" s="83">
        <f t="shared" si="26"/>
        <v>0</v>
      </c>
      <c r="M92" s="129">
        <f t="shared" si="27"/>
        <v>0</v>
      </c>
      <c r="N92" s="152">
        <f>N93</f>
        <v>26960</v>
      </c>
      <c r="O92" s="92">
        <f t="shared" si="28"/>
        <v>933</v>
      </c>
      <c r="P92" s="104">
        <f t="shared" si="29"/>
        <v>3.4606824925816022E-2</v>
      </c>
      <c r="Q92" s="127"/>
    </row>
    <row r="93" spans="1:17" ht="27.95" customHeight="1" x14ac:dyDescent="0.15">
      <c r="A93" s="109"/>
      <c r="B93" s="69"/>
      <c r="C93" s="43"/>
      <c r="D93" s="69"/>
      <c r="E93" s="40" t="s">
        <v>51</v>
      </c>
      <c r="F93" s="47" t="s">
        <v>128</v>
      </c>
      <c r="G93" s="147">
        <v>27893</v>
      </c>
      <c r="H93" s="147">
        <v>27893</v>
      </c>
      <c r="I93" s="82">
        <v>27893</v>
      </c>
      <c r="J93" s="83">
        <f t="shared" si="24"/>
        <v>0</v>
      </c>
      <c r="K93" s="97">
        <f t="shared" si="25"/>
        <v>0</v>
      </c>
      <c r="L93" s="83">
        <f t="shared" si="26"/>
        <v>0</v>
      </c>
      <c r="M93" s="129">
        <f t="shared" si="27"/>
        <v>0</v>
      </c>
      <c r="N93" s="152">
        <v>26960</v>
      </c>
      <c r="O93" s="92">
        <f t="shared" si="28"/>
        <v>933</v>
      </c>
      <c r="P93" s="104">
        <f t="shared" si="29"/>
        <v>3.4606824925816022E-2</v>
      </c>
      <c r="Q93" s="127" t="s">
        <v>129</v>
      </c>
    </row>
    <row r="94" spans="1:17" ht="27.95" customHeight="1" x14ac:dyDescent="0.15">
      <c r="A94" s="109"/>
      <c r="B94" s="69"/>
      <c r="C94" s="40" t="s">
        <v>85</v>
      </c>
      <c r="D94" s="73" t="s">
        <v>130</v>
      </c>
      <c r="E94" s="45"/>
      <c r="F94" s="51"/>
      <c r="G94" s="82">
        <f>G95</f>
        <v>1260</v>
      </c>
      <c r="H94" s="82">
        <f>H95</f>
        <v>1260</v>
      </c>
      <c r="I94" s="82">
        <f>I95</f>
        <v>1260</v>
      </c>
      <c r="J94" s="83">
        <f t="shared" si="24"/>
        <v>0</v>
      </c>
      <c r="K94" s="97">
        <f t="shared" si="25"/>
        <v>0</v>
      </c>
      <c r="L94" s="83">
        <f t="shared" si="26"/>
        <v>0</v>
      </c>
      <c r="M94" s="129">
        <f t="shared" si="27"/>
        <v>0</v>
      </c>
      <c r="N94" s="32">
        <f>N95</f>
        <v>920</v>
      </c>
      <c r="O94" s="92">
        <f t="shared" si="28"/>
        <v>340</v>
      </c>
      <c r="P94" s="104">
        <f t="shared" si="29"/>
        <v>0.36956521739130432</v>
      </c>
      <c r="Q94" s="127"/>
    </row>
    <row r="95" spans="1:17" ht="27.95" customHeight="1" x14ac:dyDescent="0.15">
      <c r="A95" s="117"/>
      <c r="B95" s="70"/>
      <c r="C95" s="48"/>
      <c r="D95" s="70"/>
      <c r="E95" s="45" t="s">
        <v>51</v>
      </c>
      <c r="F95" s="46" t="s">
        <v>130</v>
      </c>
      <c r="G95" s="82">
        <v>1260</v>
      </c>
      <c r="H95" s="82">
        <v>1260</v>
      </c>
      <c r="I95" s="82">
        <v>1260</v>
      </c>
      <c r="J95" s="83">
        <f t="shared" si="24"/>
        <v>0</v>
      </c>
      <c r="K95" s="97">
        <f t="shared" si="25"/>
        <v>0</v>
      </c>
      <c r="L95" s="83">
        <f t="shared" si="26"/>
        <v>0</v>
      </c>
      <c r="M95" s="129">
        <f t="shared" si="27"/>
        <v>0</v>
      </c>
      <c r="N95" s="32">
        <v>920</v>
      </c>
      <c r="O95" s="92">
        <f t="shared" si="28"/>
        <v>340</v>
      </c>
      <c r="P95" s="104">
        <f t="shared" si="29"/>
        <v>0.36956521739130432</v>
      </c>
      <c r="Q95" s="127" t="s">
        <v>131</v>
      </c>
    </row>
    <row r="96" spans="1:17" ht="27.95" customHeight="1" x14ac:dyDescent="0.15">
      <c r="A96" s="109" t="s">
        <v>44</v>
      </c>
      <c r="B96" s="121" t="s">
        <v>149</v>
      </c>
      <c r="C96" s="48"/>
      <c r="D96" s="70"/>
      <c r="E96" s="48"/>
      <c r="F96" s="70"/>
      <c r="G96" s="138">
        <f>G105+G107+G97+G99+G101+G103</f>
        <v>490486</v>
      </c>
      <c r="H96" s="138">
        <f>H105+H107+H97+H99+H101+H103</f>
        <v>515036</v>
      </c>
      <c r="I96" s="138">
        <f>I105+I107+I97+I99+I101+I103</f>
        <v>496604</v>
      </c>
      <c r="J96" s="139">
        <f t="shared" si="24"/>
        <v>6118</v>
      </c>
      <c r="K96" s="140">
        <f t="shared" si="25"/>
        <v>1.2473342766154385E-2</v>
      </c>
      <c r="L96" s="139">
        <f t="shared" si="26"/>
        <v>-18432</v>
      </c>
      <c r="M96" s="142">
        <f t="shared" si="27"/>
        <v>-3.5787789591407201E-2</v>
      </c>
      <c r="N96" s="153">
        <f>SUM(N97:N108)/2</f>
        <v>317126</v>
      </c>
      <c r="O96" s="126">
        <f t="shared" si="28"/>
        <v>179478</v>
      </c>
      <c r="P96" s="149">
        <f t="shared" si="29"/>
        <v>0.56595170373920778</v>
      </c>
      <c r="Q96" s="141"/>
    </row>
    <row r="97" spans="1:17" ht="27.95" customHeight="1" x14ac:dyDescent="0.15">
      <c r="A97" s="109"/>
      <c r="B97" s="69" t="s">
        <v>151</v>
      </c>
      <c r="C97" s="40" t="s">
        <v>51</v>
      </c>
      <c r="D97" s="73" t="s">
        <v>122</v>
      </c>
      <c r="E97" s="45"/>
      <c r="F97" s="51"/>
      <c r="G97" s="147">
        <f>G98</f>
        <v>338600</v>
      </c>
      <c r="H97" s="147">
        <f>H98</f>
        <v>333800</v>
      </c>
      <c r="I97" s="82">
        <f>I98</f>
        <v>333800</v>
      </c>
      <c r="J97" s="83">
        <f t="shared" si="24"/>
        <v>-4800</v>
      </c>
      <c r="K97" s="97">
        <f t="shared" si="25"/>
        <v>-1.4176018901358535E-2</v>
      </c>
      <c r="L97" s="83">
        <f t="shared" si="26"/>
        <v>0</v>
      </c>
      <c r="M97" s="129">
        <f t="shared" si="27"/>
        <v>0</v>
      </c>
      <c r="N97" s="152">
        <f>N98</f>
        <v>194200</v>
      </c>
      <c r="O97" s="92">
        <f t="shared" si="28"/>
        <v>139600</v>
      </c>
      <c r="P97" s="150">
        <f t="shared" si="29"/>
        <v>0.71884654994850672</v>
      </c>
      <c r="Q97" s="127"/>
    </row>
    <row r="98" spans="1:17" ht="27.95" customHeight="1" x14ac:dyDescent="0.15">
      <c r="A98" s="109"/>
      <c r="B98" s="69" t="s">
        <v>152</v>
      </c>
      <c r="C98" s="48"/>
      <c r="D98" s="70"/>
      <c r="E98" s="45" t="s">
        <v>51</v>
      </c>
      <c r="F98" s="46" t="s">
        <v>122</v>
      </c>
      <c r="G98" s="147">
        <v>338600</v>
      </c>
      <c r="H98" s="147">
        <v>333800</v>
      </c>
      <c r="I98" s="82">
        <v>333800</v>
      </c>
      <c r="J98" s="83">
        <f t="shared" si="24"/>
        <v>-4800</v>
      </c>
      <c r="K98" s="97">
        <f t="shared" si="25"/>
        <v>-1.4176018901358535E-2</v>
      </c>
      <c r="L98" s="83">
        <f t="shared" si="26"/>
        <v>0</v>
      </c>
      <c r="M98" s="129">
        <f t="shared" si="27"/>
        <v>0</v>
      </c>
      <c r="N98" s="152">
        <v>194200</v>
      </c>
      <c r="O98" s="92">
        <f t="shared" si="28"/>
        <v>139600</v>
      </c>
      <c r="P98" s="150">
        <f t="shared" si="29"/>
        <v>0.71884654994850672</v>
      </c>
      <c r="Q98" s="127" t="s">
        <v>133</v>
      </c>
    </row>
    <row r="99" spans="1:17" ht="27.95" customHeight="1" x14ac:dyDescent="0.15">
      <c r="A99" s="109"/>
      <c r="B99" s="69"/>
      <c r="C99" s="40" t="s">
        <v>54</v>
      </c>
      <c r="D99" s="73" t="s">
        <v>52</v>
      </c>
      <c r="E99" s="45"/>
      <c r="F99" s="51"/>
      <c r="G99" s="147">
        <f>G100</f>
        <v>3543</v>
      </c>
      <c r="H99" s="147">
        <f>H100</f>
        <v>3543</v>
      </c>
      <c r="I99" s="82">
        <f>I100</f>
        <v>3543</v>
      </c>
      <c r="J99" s="83">
        <f t="shared" si="24"/>
        <v>0</v>
      </c>
      <c r="K99" s="97">
        <f t="shared" si="25"/>
        <v>0</v>
      </c>
      <c r="L99" s="83">
        <f t="shared" si="26"/>
        <v>0</v>
      </c>
      <c r="M99" s="129">
        <f t="shared" si="27"/>
        <v>0</v>
      </c>
      <c r="N99" s="152">
        <f>N100</f>
        <v>4395</v>
      </c>
      <c r="O99" s="92">
        <f t="shared" si="28"/>
        <v>-852</v>
      </c>
      <c r="P99" s="150">
        <f t="shared" si="29"/>
        <v>-0.19385665529010238</v>
      </c>
      <c r="Q99" s="127"/>
    </row>
    <row r="100" spans="1:17" ht="27.95" customHeight="1" x14ac:dyDescent="0.15">
      <c r="A100" s="109"/>
      <c r="B100" s="69"/>
      <c r="C100" s="48"/>
      <c r="D100" s="70"/>
      <c r="E100" s="45" t="s">
        <v>51</v>
      </c>
      <c r="F100" s="46" t="s">
        <v>52</v>
      </c>
      <c r="G100" s="147">
        <v>3543</v>
      </c>
      <c r="H100" s="147">
        <v>3543</v>
      </c>
      <c r="I100" s="82">
        <v>3543</v>
      </c>
      <c r="J100" s="83">
        <f t="shared" si="24"/>
        <v>0</v>
      </c>
      <c r="K100" s="97">
        <f t="shared" si="25"/>
        <v>0</v>
      </c>
      <c r="L100" s="83">
        <f t="shared" si="26"/>
        <v>0</v>
      </c>
      <c r="M100" s="129">
        <f t="shared" si="27"/>
        <v>0</v>
      </c>
      <c r="N100" s="152">
        <v>4395</v>
      </c>
      <c r="O100" s="92">
        <f t="shared" si="28"/>
        <v>-852</v>
      </c>
      <c r="P100" s="150">
        <f t="shared" si="29"/>
        <v>-0.19385665529010238</v>
      </c>
      <c r="Q100" s="127" t="s">
        <v>53</v>
      </c>
    </row>
    <row r="101" spans="1:17" ht="27.95" customHeight="1" x14ac:dyDescent="0.15">
      <c r="A101" s="109"/>
      <c r="B101" s="69"/>
      <c r="C101" s="40" t="s">
        <v>57</v>
      </c>
      <c r="D101" s="73" t="s">
        <v>55</v>
      </c>
      <c r="E101" s="45"/>
      <c r="F101" s="51"/>
      <c r="G101" s="147">
        <f>G102</f>
        <v>83666</v>
      </c>
      <c r="H101" s="147">
        <f>H102</f>
        <v>113016</v>
      </c>
      <c r="I101" s="82">
        <f>I102</f>
        <v>94584</v>
      </c>
      <c r="J101" s="83">
        <f t="shared" si="24"/>
        <v>10918</v>
      </c>
      <c r="K101" s="97">
        <f t="shared" si="25"/>
        <v>0.13049506370568689</v>
      </c>
      <c r="L101" s="83">
        <f t="shared" si="26"/>
        <v>-18432</v>
      </c>
      <c r="M101" s="129">
        <f t="shared" si="27"/>
        <v>-0.16309195158207687</v>
      </c>
      <c r="N101" s="152">
        <f>N102</f>
        <v>105884</v>
      </c>
      <c r="O101" s="92">
        <f t="shared" si="28"/>
        <v>-11300</v>
      </c>
      <c r="P101" s="150">
        <f t="shared" si="29"/>
        <v>-0.10672056212458918</v>
      </c>
      <c r="Q101" s="127"/>
    </row>
    <row r="102" spans="1:17" ht="27.95" customHeight="1" x14ac:dyDescent="0.15">
      <c r="A102" s="109"/>
      <c r="B102" s="69"/>
      <c r="C102" s="48"/>
      <c r="D102" s="70"/>
      <c r="E102" s="45" t="s">
        <v>51</v>
      </c>
      <c r="F102" s="46" t="s">
        <v>55</v>
      </c>
      <c r="G102" s="147">
        <v>83666</v>
      </c>
      <c r="H102" s="147">
        <v>113016</v>
      </c>
      <c r="I102" s="82">
        <v>94584</v>
      </c>
      <c r="J102" s="83">
        <f t="shared" si="24"/>
        <v>10918</v>
      </c>
      <c r="K102" s="97">
        <f t="shared" si="25"/>
        <v>0.13049506370568689</v>
      </c>
      <c r="L102" s="83">
        <f t="shared" si="26"/>
        <v>-18432</v>
      </c>
      <c r="M102" s="129">
        <f t="shared" si="27"/>
        <v>-0.16309195158207687</v>
      </c>
      <c r="N102" s="152">
        <v>105884</v>
      </c>
      <c r="O102" s="92">
        <f t="shared" si="28"/>
        <v>-11300</v>
      </c>
      <c r="P102" s="150">
        <f t="shared" si="29"/>
        <v>-0.10672056212458918</v>
      </c>
      <c r="Q102" s="127" t="s">
        <v>56</v>
      </c>
    </row>
    <row r="103" spans="1:17" ht="27.95" customHeight="1" x14ac:dyDescent="0.15">
      <c r="A103" s="109"/>
      <c r="B103" s="69"/>
      <c r="C103" s="40" t="s">
        <v>59</v>
      </c>
      <c r="D103" s="73" t="s">
        <v>125</v>
      </c>
      <c r="E103" s="45"/>
      <c r="F103" s="51"/>
      <c r="G103" s="147">
        <f>G104</f>
        <v>60000</v>
      </c>
      <c r="H103" s="147">
        <f>H104</f>
        <v>60000</v>
      </c>
      <c r="I103" s="82">
        <f>I104</f>
        <v>60000</v>
      </c>
      <c r="J103" s="83">
        <f t="shared" si="24"/>
        <v>0</v>
      </c>
      <c r="K103" s="97">
        <f t="shared" ref="K103:K109" si="30">J103/G103</f>
        <v>0</v>
      </c>
      <c r="L103" s="83">
        <f t="shared" si="26"/>
        <v>0</v>
      </c>
      <c r="M103" s="129">
        <f t="shared" si="27"/>
        <v>0</v>
      </c>
      <c r="N103" s="152">
        <f>N104</f>
        <v>8000</v>
      </c>
      <c r="O103" s="92">
        <f t="shared" si="28"/>
        <v>52000</v>
      </c>
      <c r="P103" s="150">
        <f t="shared" si="29"/>
        <v>6.5</v>
      </c>
      <c r="Q103" s="127"/>
    </row>
    <row r="104" spans="1:17" ht="27.95" customHeight="1" x14ac:dyDescent="0.15">
      <c r="A104" s="109"/>
      <c r="B104" s="69"/>
      <c r="C104" s="48"/>
      <c r="D104" s="70"/>
      <c r="E104" s="45" t="s">
        <v>51</v>
      </c>
      <c r="F104" s="46" t="s">
        <v>125</v>
      </c>
      <c r="G104" s="147">
        <v>60000</v>
      </c>
      <c r="H104" s="147">
        <v>60000</v>
      </c>
      <c r="I104" s="82">
        <v>60000</v>
      </c>
      <c r="J104" s="83">
        <f t="shared" si="24"/>
        <v>0</v>
      </c>
      <c r="K104" s="97">
        <f t="shared" si="30"/>
        <v>0</v>
      </c>
      <c r="L104" s="83">
        <f t="shared" si="26"/>
        <v>0</v>
      </c>
      <c r="M104" s="129">
        <f t="shared" si="27"/>
        <v>0</v>
      </c>
      <c r="N104" s="152">
        <v>8000</v>
      </c>
      <c r="O104" s="92">
        <f t="shared" si="28"/>
        <v>52000</v>
      </c>
      <c r="P104" s="150">
        <f t="shared" si="29"/>
        <v>6.5</v>
      </c>
      <c r="Q104" s="127" t="s">
        <v>134</v>
      </c>
    </row>
    <row r="105" spans="1:17" ht="27.95" customHeight="1" x14ac:dyDescent="0.15">
      <c r="A105" s="109"/>
      <c r="B105" s="69"/>
      <c r="C105" s="40" t="s">
        <v>82</v>
      </c>
      <c r="D105" s="68" t="s">
        <v>127</v>
      </c>
      <c r="E105" s="45"/>
      <c r="F105" s="51"/>
      <c r="G105" s="147">
        <f>G106</f>
        <v>4627</v>
      </c>
      <c r="H105" s="147">
        <f>H106</f>
        <v>4627</v>
      </c>
      <c r="I105" s="82">
        <f>I106</f>
        <v>4627</v>
      </c>
      <c r="J105" s="83">
        <f t="shared" si="24"/>
        <v>0</v>
      </c>
      <c r="K105" s="97">
        <f t="shared" si="30"/>
        <v>0</v>
      </c>
      <c r="L105" s="83">
        <f t="shared" si="26"/>
        <v>0</v>
      </c>
      <c r="M105" s="129">
        <f t="shared" si="27"/>
        <v>0</v>
      </c>
      <c r="N105" s="152">
        <f>N106</f>
        <v>4627</v>
      </c>
      <c r="O105" s="92">
        <f t="shared" si="28"/>
        <v>0</v>
      </c>
      <c r="P105" s="150">
        <f t="shared" si="29"/>
        <v>0</v>
      </c>
      <c r="Q105" s="127"/>
    </row>
    <row r="106" spans="1:17" ht="27.95" customHeight="1" x14ac:dyDescent="0.15">
      <c r="A106" s="109"/>
      <c r="B106" s="69"/>
      <c r="C106" s="43"/>
      <c r="D106" s="69"/>
      <c r="E106" s="40" t="s">
        <v>51</v>
      </c>
      <c r="F106" s="47" t="s">
        <v>135</v>
      </c>
      <c r="G106" s="147">
        <v>4627</v>
      </c>
      <c r="H106" s="147">
        <v>4627</v>
      </c>
      <c r="I106" s="82">
        <v>4627</v>
      </c>
      <c r="J106" s="83">
        <f t="shared" si="24"/>
        <v>0</v>
      </c>
      <c r="K106" s="97">
        <f t="shared" si="30"/>
        <v>0</v>
      </c>
      <c r="L106" s="83">
        <f t="shared" si="26"/>
        <v>0</v>
      </c>
      <c r="M106" s="129">
        <f t="shared" si="27"/>
        <v>0</v>
      </c>
      <c r="N106" s="152">
        <v>4627</v>
      </c>
      <c r="O106" s="92">
        <f t="shared" si="28"/>
        <v>0</v>
      </c>
      <c r="P106" s="150">
        <f t="shared" si="29"/>
        <v>0</v>
      </c>
      <c r="Q106" s="127" t="s">
        <v>136</v>
      </c>
    </row>
    <row r="107" spans="1:17" ht="27.95" customHeight="1" x14ac:dyDescent="0.15">
      <c r="A107" s="109"/>
      <c r="B107" s="69"/>
      <c r="C107" s="40" t="s">
        <v>85</v>
      </c>
      <c r="D107" s="73" t="s">
        <v>130</v>
      </c>
      <c r="E107" s="45"/>
      <c r="F107" s="51"/>
      <c r="G107" s="82">
        <f>G108</f>
        <v>50</v>
      </c>
      <c r="H107" s="82">
        <f>H108</f>
        <v>50</v>
      </c>
      <c r="I107" s="82">
        <f>I108</f>
        <v>50</v>
      </c>
      <c r="J107" s="83">
        <f t="shared" si="24"/>
        <v>0</v>
      </c>
      <c r="K107" s="97">
        <f t="shared" si="30"/>
        <v>0</v>
      </c>
      <c r="L107" s="83">
        <f t="shared" si="26"/>
        <v>0</v>
      </c>
      <c r="M107" s="129">
        <f t="shared" si="27"/>
        <v>0</v>
      </c>
      <c r="N107" s="32">
        <f>N108</f>
        <v>20</v>
      </c>
      <c r="O107" s="92">
        <f t="shared" si="28"/>
        <v>30</v>
      </c>
      <c r="P107" s="150">
        <f t="shared" si="29"/>
        <v>1.5</v>
      </c>
      <c r="Q107" s="127"/>
    </row>
    <row r="108" spans="1:17" ht="27.95" customHeight="1" x14ac:dyDescent="0.15">
      <c r="A108" s="117"/>
      <c r="B108" s="70"/>
      <c r="C108" s="48"/>
      <c r="D108" s="70"/>
      <c r="E108" s="45" t="s">
        <v>51</v>
      </c>
      <c r="F108" s="46" t="s">
        <v>130</v>
      </c>
      <c r="G108" s="82">
        <v>50</v>
      </c>
      <c r="H108" s="82">
        <v>50</v>
      </c>
      <c r="I108" s="82">
        <v>50</v>
      </c>
      <c r="J108" s="83">
        <f t="shared" si="24"/>
        <v>0</v>
      </c>
      <c r="K108" s="97">
        <f t="shared" si="30"/>
        <v>0</v>
      </c>
      <c r="L108" s="83">
        <f t="shared" si="26"/>
        <v>0</v>
      </c>
      <c r="M108" s="129">
        <f t="shared" si="27"/>
        <v>0</v>
      </c>
      <c r="N108" s="32">
        <v>20</v>
      </c>
      <c r="O108" s="92">
        <f t="shared" si="28"/>
        <v>30</v>
      </c>
      <c r="P108" s="150">
        <f t="shared" si="29"/>
        <v>1.5</v>
      </c>
      <c r="Q108" s="127" t="s">
        <v>131</v>
      </c>
    </row>
    <row r="109" spans="1:17" ht="27.95" customHeight="1" thickBot="1" x14ac:dyDescent="0.2">
      <c r="A109" s="192" t="s">
        <v>137</v>
      </c>
      <c r="B109" s="193"/>
      <c r="C109" s="193"/>
      <c r="D109" s="193"/>
      <c r="E109" s="193"/>
      <c r="F109" s="194"/>
      <c r="G109" s="113">
        <f>G83+G96</f>
        <v>2965680</v>
      </c>
      <c r="H109" s="113">
        <f>H83+H96</f>
        <v>3005056</v>
      </c>
      <c r="I109" s="113">
        <f>I83+I96</f>
        <v>2988053</v>
      </c>
      <c r="J109" s="114">
        <f t="shared" si="24"/>
        <v>22373</v>
      </c>
      <c r="K109" s="115">
        <f t="shared" si="30"/>
        <v>7.5439696798036198E-3</v>
      </c>
      <c r="L109" s="114">
        <f t="shared" si="26"/>
        <v>-17003</v>
      </c>
      <c r="M109" s="131">
        <f t="shared" si="27"/>
        <v>-5.6581308301742132E-3</v>
      </c>
      <c r="N109" s="36">
        <f>N83+N96</f>
        <v>2477538</v>
      </c>
      <c r="O109" s="105">
        <f t="shared" si="28"/>
        <v>510515</v>
      </c>
      <c r="P109" s="151">
        <f>+O109/N109</f>
        <v>0.2060573843872425</v>
      </c>
      <c r="Q109" s="128"/>
    </row>
    <row r="110" spans="1:17" x14ac:dyDescent="0.15">
      <c r="A110" s="49"/>
      <c r="B110" s="78"/>
      <c r="C110" s="137"/>
      <c r="D110" s="133"/>
      <c r="E110" s="137"/>
      <c r="F110" s="133"/>
      <c r="G110" s="90"/>
      <c r="H110" s="91"/>
      <c r="I110" s="91"/>
      <c r="J110" s="91"/>
      <c r="K110" s="102"/>
      <c r="L110" s="91"/>
      <c r="M110" s="102"/>
      <c r="N110" s="88"/>
      <c r="O110" s="88"/>
    </row>
    <row r="111" spans="1:17" x14ac:dyDescent="0.15">
      <c r="A111" s="49"/>
      <c r="B111" s="78"/>
      <c r="C111" s="137"/>
      <c r="D111" s="133"/>
      <c r="E111" s="137"/>
      <c r="F111" s="133"/>
      <c r="G111" s="90"/>
      <c r="H111" s="91"/>
      <c r="I111" s="91"/>
      <c r="J111" s="91"/>
      <c r="K111" s="102"/>
      <c r="L111" s="91"/>
      <c r="M111" s="102"/>
      <c r="N111" s="88"/>
      <c r="O111" s="88"/>
    </row>
    <row r="112" spans="1:17" ht="12.75" thickBot="1" x14ac:dyDescent="0.2">
      <c r="B112" s="133" t="s">
        <v>70</v>
      </c>
      <c r="Q112" s="16" t="s">
        <v>2</v>
      </c>
    </row>
    <row r="113" spans="1:17" s="39" customFormat="1" ht="20.100000000000001" customHeight="1" x14ac:dyDescent="0.15">
      <c r="A113" s="183" t="s">
        <v>3</v>
      </c>
      <c r="B113" s="184"/>
      <c r="C113" s="187" t="s">
        <v>4</v>
      </c>
      <c r="D113" s="184"/>
      <c r="E113" s="187" t="s">
        <v>37</v>
      </c>
      <c r="F113" s="184"/>
      <c r="G113" s="166" t="s">
        <v>155</v>
      </c>
      <c r="H113" s="166" t="s">
        <v>156</v>
      </c>
      <c r="I113" s="166" t="s">
        <v>157</v>
      </c>
      <c r="J113" s="168" t="s">
        <v>183</v>
      </c>
      <c r="K113" s="169"/>
      <c r="L113" s="170" t="s">
        <v>184</v>
      </c>
      <c r="M113" s="189"/>
      <c r="N113" s="172" t="s">
        <v>185</v>
      </c>
      <c r="O113" s="174" t="s">
        <v>186</v>
      </c>
      <c r="P113" s="175"/>
      <c r="Q113" s="190" t="s">
        <v>38</v>
      </c>
    </row>
    <row r="114" spans="1:17" s="39" customFormat="1" ht="20.100000000000001" customHeight="1" x14ac:dyDescent="0.15">
      <c r="A114" s="185"/>
      <c r="B114" s="186"/>
      <c r="C114" s="188"/>
      <c r="D114" s="186"/>
      <c r="E114" s="188"/>
      <c r="F114" s="186"/>
      <c r="G114" s="167"/>
      <c r="H114" s="167"/>
      <c r="I114" s="167"/>
      <c r="J114" s="7"/>
      <c r="K114" s="12" t="s">
        <v>5</v>
      </c>
      <c r="L114" s="7"/>
      <c r="M114" s="12" t="s">
        <v>5</v>
      </c>
      <c r="N114" s="173"/>
      <c r="O114" s="7"/>
      <c r="P114" s="17" t="s">
        <v>5</v>
      </c>
      <c r="Q114" s="191"/>
    </row>
    <row r="115" spans="1:17" ht="27.95" customHeight="1" x14ac:dyDescent="0.15">
      <c r="A115" s="143" t="s">
        <v>51</v>
      </c>
      <c r="B115" s="47" t="s">
        <v>120</v>
      </c>
      <c r="C115" s="54"/>
      <c r="D115" s="58"/>
      <c r="E115" s="54"/>
      <c r="F115" s="58"/>
      <c r="G115" s="82">
        <f>G116+G123+G125+G127</f>
        <v>3281080</v>
      </c>
      <c r="H115" s="82">
        <f>H116+H123+H125+H127</f>
        <v>3289699</v>
      </c>
      <c r="I115" s="82">
        <f>I116+I123+I125+I127</f>
        <v>3289699</v>
      </c>
      <c r="J115" s="83">
        <f t="shared" ref="J115:J139" si="31">+I115-G115</f>
        <v>8619</v>
      </c>
      <c r="K115" s="97">
        <f t="shared" ref="K115:K139" si="32">J115/G115</f>
        <v>2.6268789544905947E-3</v>
      </c>
      <c r="L115" s="83">
        <f t="shared" ref="L115:L139" si="33">+I115-H115</f>
        <v>0</v>
      </c>
      <c r="M115" s="129">
        <f t="shared" ref="M115:M122" si="34">L115/H115</f>
        <v>0</v>
      </c>
      <c r="N115" s="32">
        <f>SUM(N116:N128)/2</f>
        <v>2930868</v>
      </c>
      <c r="O115" s="92">
        <f t="shared" ref="O115:O139" si="35">+I115-N115</f>
        <v>358831</v>
      </c>
      <c r="P115" s="104">
        <f t="shared" ref="P115:P138" si="36">+O115/N115</f>
        <v>0.12243164823526682</v>
      </c>
      <c r="Q115" s="127"/>
    </row>
    <row r="116" spans="1:17" ht="27.95" customHeight="1" x14ac:dyDescent="0.15">
      <c r="A116" s="144"/>
      <c r="B116" s="79" t="s">
        <v>132</v>
      </c>
      <c r="C116" s="53" t="s">
        <v>39</v>
      </c>
      <c r="D116" s="74" t="s">
        <v>138</v>
      </c>
      <c r="E116" s="54"/>
      <c r="F116" s="58"/>
      <c r="G116" s="147">
        <f>SUM(G117:G122)</f>
        <v>1443005</v>
      </c>
      <c r="H116" s="147">
        <f>SUM(H117:H122)</f>
        <v>1455624</v>
      </c>
      <c r="I116" s="82">
        <f>SUM(I117:I122)</f>
        <v>1455624</v>
      </c>
      <c r="J116" s="83">
        <f t="shared" si="31"/>
        <v>12619</v>
      </c>
      <c r="K116" s="97">
        <f t="shared" si="32"/>
        <v>8.7449454437094811E-3</v>
      </c>
      <c r="L116" s="83">
        <f t="shared" si="33"/>
        <v>0</v>
      </c>
      <c r="M116" s="129">
        <f t="shared" si="34"/>
        <v>0</v>
      </c>
      <c r="N116" s="154">
        <f>SUM(N117:N122)</f>
        <v>1126141</v>
      </c>
      <c r="O116" s="92">
        <f t="shared" si="35"/>
        <v>329483</v>
      </c>
      <c r="P116" s="104">
        <f t="shared" si="36"/>
        <v>0.2925770396424604</v>
      </c>
      <c r="Q116" s="127"/>
    </row>
    <row r="117" spans="1:17" ht="27.95" customHeight="1" x14ac:dyDescent="0.15">
      <c r="A117" s="144"/>
      <c r="B117" s="75" t="s">
        <v>139</v>
      </c>
      <c r="C117" s="55"/>
      <c r="D117" s="75"/>
      <c r="E117" s="53" t="s">
        <v>51</v>
      </c>
      <c r="F117" s="56" t="s">
        <v>160</v>
      </c>
      <c r="G117" s="147">
        <v>854384</v>
      </c>
      <c r="H117" s="147">
        <v>852284</v>
      </c>
      <c r="I117" s="82">
        <v>852284</v>
      </c>
      <c r="J117" s="83">
        <f t="shared" si="31"/>
        <v>-2100</v>
      </c>
      <c r="K117" s="97">
        <f t="shared" si="32"/>
        <v>-2.4579111968388921E-3</v>
      </c>
      <c r="L117" s="83">
        <f t="shared" si="33"/>
        <v>0</v>
      </c>
      <c r="M117" s="129">
        <f t="shared" si="34"/>
        <v>0</v>
      </c>
      <c r="N117" s="154">
        <v>743342</v>
      </c>
      <c r="O117" s="92">
        <f t="shared" si="35"/>
        <v>108942</v>
      </c>
      <c r="P117" s="104">
        <f t="shared" si="36"/>
        <v>0.14655703565788022</v>
      </c>
      <c r="Q117" s="127" t="s">
        <v>169</v>
      </c>
    </row>
    <row r="118" spans="1:17" ht="27.95" customHeight="1" x14ac:dyDescent="0.15">
      <c r="A118" s="144"/>
      <c r="B118" s="75"/>
      <c r="C118" s="55"/>
      <c r="D118" s="75"/>
      <c r="E118" s="53" t="s">
        <v>54</v>
      </c>
      <c r="F118" s="56" t="s">
        <v>161</v>
      </c>
      <c r="G118" s="147">
        <v>89323</v>
      </c>
      <c r="H118" s="147">
        <v>89323</v>
      </c>
      <c r="I118" s="82">
        <v>89323</v>
      </c>
      <c r="J118" s="83">
        <f t="shared" si="31"/>
        <v>0</v>
      </c>
      <c r="K118" s="97">
        <f t="shared" si="32"/>
        <v>0</v>
      </c>
      <c r="L118" s="83">
        <f t="shared" si="33"/>
        <v>0</v>
      </c>
      <c r="M118" s="129">
        <f t="shared" si="34"/>
        <v>0</v>
      </c>
      <c r="N118" s="154">
        <v>17380</v>
      </c>
      <c r="O118" s="92">
        <f t="shared" si="35"/>
        <v>71943</v>
      </c>
      <c r="P118" s="104">
        <f t="shared" si="36"/>
        <v>4.1394131185270426</v>
      </c>
      <c r="Q118" s="127" t="s">
        <v>179</v>
      </c>
    </row>
    <row r="119" spans="1:17" ht="27.95" customHeight="1" x14ac:dyDescent="0.15">
      <c r="A119" s="144"/>
      <c r="B119" s="75"/>
      <c r="C119" s="55"/>
      <c r="D119" s="75"/>
      <c r="E119" s="53" t="s">
        <v>57</v>
      </c>
      <c r="F119" s="56" t="s">
        <v>162</v>
      </c>
      <c r="G119" s="147">
        <v>147270</v>
      </c>
      <c r="H119" s="147">
        <v>137270</v>
      </c>
      <c r="I119" s="82">
        <v>137270</v>
      </c>
      <c r="J119" s="83">
        <f t="shared" si="31"/>
        <v>-10000</v>
      </c>
      <c r="K119" s="97">
        <f t="shared" si="32"/>
        <v>-6.7902492021457192E-2</v>
      </c>
      <c r="L119" s="83">
        <f t="shared" si="33"/>
        <v>0</v>
      </c>
      <c r="M119" s="129">
        <f t="shared" si="34"/>
        <v>0</v>
      </c>
      <c r="N119" s="154">
        <v>21140</v>
      </c>
      <c r="O119" s="92">
        <f t="shared" si="35"/>
        <v>116130</v>
      </c>
      <c r="P119" s="104">
        <f t="shared" si="36"/>
        <v>5.4933774834437088</v>
      </c>
      <c r="Q119" s="127" t="s">
        <v>179</v>
      </c>
    </row>
    <row r="120" spans="1:17" ht="27.95" customHeight="1" x14ac:dyDescent="0.15">
      <c r="A120" s="144"/>
      <c r="B120" s="75"/>
      <c r="C120" s="55"/>
      <c r="D120" s="75"/>
      <c r="E120" s="53" t="s">
        <v>173</v>
      </c>
      <c r="F120" s="56" t="s">
        <v>163</v>
      </c>
      <c r="G120" s="147">
        <v>9667</v>
      </c>
      <c r="H120" s="147">
        <v>0</v>
      </c>
      <c r="I120" s="82">
        <v>0</v>
      </c>
      <c r="J120" s="83">
        <f t="shared" si="31"/>
        <v>-9667</v>
      </c>
      <c r="K120" s="97">
        <f t="shared" si="32"/>
        <v>-1</v>
      </c>
      <c r="L120" s="83">
        <f t="shared" si="33"/>
        <v>0</v>
      </c>
      <c r="M120" s="145" t="s">
        <v>64</v>
      </c>
      <c r="N120" s="154">
        <v>0</v>
      </c>
      <c r="O120" s="92">
        <f t="shared" si="35"/>
        <v>0</v>
      </c>
      <c r="P120" s="157" t="s">
        <v>176</v>
      </c>
      <c r="Q120" s="127"/>
    </row>
    <row r="121" spans="1:17" ht="27.95" customHeight="1" x14ac:dyDescent="0.15">
      <c r="A121" s="144"/>
      <c r="B121" s="75"/>
      <c r="C121" s="55"/>
      <c r="D121" s="75"/>
      <c r="E121" s="53" t="s">
        <v>174</v>
      </c>
      <c r="F121" s="56" t="s">
        <v>164</v>
      </c>
      <c r="G121" s="147">
        <v>310270</v>
      </c>
      <c r="H121" s="147">
        <v>344656</v>
      </c>
      <c r="I121" s="82">
        <v>344656</v>
      </c>
      <c r="J121" s="83">
        <f>+I121-G121</f>
        <v>34386</v>
      </c>
      <c r="K121" s="97">
        <f t="shared" si="32"/>
        <v>0.11082605472652851</v>
      </c>
      <c r="L121" s="83">
        <f t="shared" si="33"/>
        <v>0</v>
      </c>
      <c r="M121" s="129">
        <f t="shared" si="34"/>
        <v>0</v>
      </c>
      <c r="N121" s="154">
        <v>310270</v>
      </c>
      <c r="O121" s="92">
        <f t="shared" si="35"/>
        <v>34386</v>
      </c>
      <c r="P121" s="104">
        <f t="shared" si="36"/>
        <v>0.11082605472652851</v>
      </c>
      <c r="Q121" s="127" t="s">
        <v>140</v>
      </c>
    </row>
    <row r="122" spans="1:17" ht="27.95" customHeight="1" x14ac:dyDescent="0.15">
      <c r="A122" s="144"/>
      <c r="B122" s="75"/>
      <c r="C122" s="55"/>
      <c r="D122" s="75"/>
      <c r="E122" s="53" t="s">
        <v>175</v>
      </c>
      <c r="F122" s="56" t="s">
        <v>165</v>
      </c>
      <c r="G122" s="147">
        <v>32091</v>
      </c>
      <c r="H122" s="147">
        <v>32091</v>
      </c>
      <c r="I122" s="82">
        <v>32091</v>
      </c>
      <c r="J122" s="83">
        <f t="shared" si="31"/>
        <v>0</v>
      </c>
      <c r="K122" s="97">
        <f t="shared" si="32"/>
        <v>0</v>
      </c>
      <c r="L122" s="83">
        <f t="shared" si="33"/>
        <v>0</v>
      </c>
      <c r="M122" s="129">
        <f t="shared" si="34"/>
        <v>0</v>
      </c>
      <c r="N122" s="154">
        <v>34009</v>
      </c>
      <c r="O122" s="92">
        <f t="shared" si="35"/>
        <v>-1918</v>
      </c>
      <c r="P122" s="104">
        <f t="shared" si="36"/>
        <v>-5.639683613161222E-2</v>
      </c>
      <c r="Q122" s="127" t="s">
        <v>141</v>
      </c>
    </row>
    <row r="123" spans="1:17" ht="27.95" customHeight="1" x14ac:dyDescent="0.15">
      <c r="A123" s="144"/>
      <c r="B123" s="75"/>
      <c r="C123" s="53" t="s">
        <v>44</v>
      </c>
      <c r="D123" s="76" t="s">
        <v>143</v>
      </c>
      <c r="E123" s="54"/>
      <c r="F123" s="58"/>
      <c r="G123" s="147">
        <f>G124</f>
        <v>1831075</v>
      </c>
      <c r="H123" s="147">
        <f>H124</f>
        <v>1831075</v>
      </c>
      <c r="I123" s="82">
        <f>I124</f>
        <v>1831075</v>
      </c>
      <c r="J123" s="83">
        <f t="shared" si="31"/>
        <v>0</v>
      </c>
      <c r="K123" s="97">
        <f t="shared" si="32"/>
        <v>0</v>
      </c>
      <c r="L123" s="83">
        <f t="shared" si="33"/>
        <v>0</v>
      </c>
      <c r="M123" s="129">
        <f t="shared" ref="M123:M139" si="37">L123/H123</f>
        <v>0</v>
      </c>
      <c r="N123" s="154">
        <f>N124</f>
        <v>1797727</v>
      </c>
      <c r="O123" s="92">
        <f t="shared" si="35"/>
        <v>33348</v>
      </c>
      <c r="P123" s="104">
        <f t="shared" si="36"/>
        <v>1.8550091309748367E-2</v>
      </c>
      <c r="Q123" s="127"/>
    </row>
    <row r="124" spans="1:17" ht="27.95" customHeight="1" x14ac:dyDescent="0.15">
      <c r="A124" s="144"/>
      <c r="B124" s="75"/>
      <c r="C124" s="57"/>
      <c r="D124" s="77"/>
      <c r="E124" s="54" t="s">
        <v>51</v>
      </c>
      <c r="F124" s="60" t="s">
        <v>143</v>
      </c>
      <c r="G124" s="147">
        <v>1831075</v>
      </c>
      <c r="H124" s="147">
        <v>1831075</v>
      </c>
      <c r="I124" s="82">
        <v>1831075</v>
      </c>
      <c r="J124" s="83">
        <f t="shared" si="31"/>
        <v>0</v>
      </c>
      <c r="K124" s="97">
        <f t="shared" si="32"/>
        <v>0</v>
      </c>
      <c r="L124" s="83">
        <f t="shared" si="33"/>
        <v>0</v>
      </c>
      <c r="M124" s="129">
        <f t="shared" si="37"/>
        <v>0</v>
      </c>
      <c r="N124" s="154">
        <v>1797727</v>
      </c>
      <c r="O124" s="92">
        <f t="shared" si="35"/>
        <v>33348</v>
      </c>
      <c r="P124" s="104">
        <f t="shared" si="36"/>
        <v>1.8550091309748367E-2</v>
      </c>
      <c r="Q124" s="127" t="s">
        <v>144</v>
      </c>
    </row>
    <row r="125" spans="1:17" ht="27.95" customHeight="1" x14ac:dyDescent="0.15">
      <c r="A125" s="144"/>
      <c r="B125" s="75"/>
      <c r="C125" s="53" t="s">
        <v>145</v>
      </c>
      <c r="D125" s="76" t="s">
        <v>146</v>
      </c>
      <c r="E125" s="54"/>
      <c r="F125" s="58"/>
      <c r="G125" s="147">
        <f>G126</f>
        <v>2000</v>
      </c>
      <c r="H125" s="147">
        <f>H126</f>
        <v>3000</v>
      </c>
      <c r="I125" s="82">
        <f>I126</f>
        <v>3000</v>
      </c>
      <c r="J125" s="83">
        <f t="shared" si="31"/>
        <v>1000</v>
      </c>
      <c r="K125" s="97">
        <f t="shared" si="32"/>
        <v>0.5</v>
      </c>
      <c r="L125" s="83">
        <f t="shared" si="33"/>
        <v>0</v>
      </c>
      <c r="M125" s="129">
        <f t="shared" si="37"/>
        <v>0</v>
      </c>
      <c r="N125" s="154">
        <f>N126</f>
        <v>2000</v>
      </c>
      <c r="O125" s="92">
        <f t="shared" si="35"/>
        <v>1000</v>
      </c>
      <c r="P125" s="104">
        <f t="shared" si="36"/>
        <v>0.5</v>
      </c>
      <c r="Q125" s="127"/>
    </row>
    <row r="126" spans="1:17" ht="27.95" customHeight="1" x14ac:dyDescent="0.15">
      <c r="A126" s="144"/>
      <c r="B126" s="75"/>
      <c r="C126" s="57"/>
      <c r="D126" s="77"/>
      <c r="E126" s="54" t="s">
        <v>51</v>
      </c>
      <c r="F126" s="60" t="s">
        <v>146</v>
      </c>
      <c r="G126" s="147">
        <v>2000</v>
      </c>
      <c r="H126" s="147">
        <v>3000</v>
      </c>
      <c r="I126" s="82">
        <v>3000</v>
      </c>
      <c r="J126" s="83">
        <f t="shared" si="31"/>
        <v>1000</v>
      </c>
      <c r="K126" s="97">
        <f t="shared" si="32"/>
        <v>0.5</v>
      </c>
      <c r="L126" s="83">
        <f t="shared" si="33"/>
        <v>0</v>
      </c>
      <c r="M126" s="129">
        <f t="shared" si="37"/>
        <v>0</v>
      </c>
      <c r="N126" s="154">
        <v>2000</v>
      </c>
      <c r="O126" s="92">
        <f t="shared" si="35"/>
        <v>1000</v>
      </c>
      <c r="P126" s="104">
        <f t="shared" si="36"/>
        <v>0.5</v>
      </c>
      <c r="Q126" s="127" t="s">
        <v>147</v>
      </c>
    </row>
    <row r="127" spans="1:17" ht="27.95" customHeight="1" x14ac:dyDescent="0.15">
      <c r="A127" s="144"/>
      <c r="B127" s="75"/>
      <c r="C127" s="53" t="s">
        <v>142</v>
      </c>
      <c r="D127" s="76" t="s">
        <v>108</v>
      </c>
      <c r="E127" s="54"/>
      <c r="F127" s="58"/>
      <c r="G127" s="147">
        <f>G128</f>
        <v>5000</v>
      </c>
      <c r="H127" s="147">
        <f>H128</f>
        <v>0</v>
      </c>
      <c r="I127" s="82">
        <f>I128</f>
        <v>0</v>
      </c>
      <c r="J127" s="83">
        <f t="shared" si="31"/>
        <v>-5000</v>
      </c>
      <c r="K127" s="97">
        <f t="shared" si="32"/>
        <v>-1</v>
      </c>
      <c r="L127" s="83">
        <f t="shared" si="33"/>
        <v>0</v>
      </c>
      <c r="M127" s="145" t="s">
        <v>64</v>
      </c>
      <c r="N127" s="154">
        <f>N128</f>
        <v>5000</v>
      </c>
      <c r="O127" s="92">
        <f t="shared" si="35"/>
        <v>-5000</v>
      </c>
      <c r="P127" s="104">
        <f t="shared" si="36"/>
        <v>-1</v>
      </c>
      <c r="Q127" s="127"/>
    </row>
    <row r="128" spans="1:17" ht="27.95" customHeight="1" x14ac:dyDescent="0.15">
      <c r="A128" s="146"/>
      <c r="B128" s="77"/>
      <c r="C128" s="57"/>
      <c r="D128" s="77"/>
      <c r="E128" s="54" t="s">
        <v>173</v>
      </c>
      <c r="F128" s="60" t="s">
        <v>108</v>
      </c>
      <c r="G128" s="147">
        <v>5000</v>
      </c>
      <c r="H128" s="147">
        <v>0</v>
      </c>
      <c r="I128" s="82">
        <v>0</v>
      </c>
      <c r="J128" s="83">
        <f t="shared" si="31"/>
        <v>-5000</v>
      </c>
      <c r="K128" s="97">
        <f t="shared" si="32"/>
        <v>-1</v>
      </c>
      <c r="L128" s="83">
        <f t="shared" si="33"/>
        <v>0</v>
      </c>
      <c r="M128" s="145" t="s">
        <v>64</v>
      </c>
      <c r="N128" s="154">
        <v>5000</v>
      </c>
      <c r="O128" s="92">
        <f t="shared" si="35"/>
        <v>-5000</v>
      </c>
      <c r="P128" s="104">
        <f t="shared" si="36"/>
        <v>-1</v>
      </c>
      <c r="Q128" s="127"/>
    </row>
    <row r="129" spans="1:17" ht="27.95" customHeight="1" x14ac:dyDescent="0.15">
      <c r="A129" s="144" t="s">
        <v>44</v>
      </c>
      <c r="B129" s="121" t="s">
        <v>149</v>
      </c>
      <c r="C129" s="57"/>
      <c r="D129" s="77"/>
      <c r="E129" s="57"/>
      <c r="F129" s="77"/>
      <c r="G129" s="138">
        <f>G130+G133+G135+G137</f>
        <v>644935</v>
      </c>
      <c r="H129" s="138">
        <f>H130+H133+H135+H137</f>
        <v>635435</v>
      </c>
      <c r="I129" s="138">
        <f>I130+I133+I135+I137</f>
        <v>635435</v>
      </c>
      <c r="J129" s="139">
        <f t="shared" si="31"/>
        <v>-9500</v>
      </c>
      <c r="K129" s="140">
        <f t="shared" si="32"/>
        <v>-1.4730166605937033E-2</v>
      </c>
      <c r="L129" s="139">
        <f t="shared" si="33"/>
        <v>0</v>
      </c>
      <c r="M129" s="142">
        <f t="shared" si="37"/>
        <v>0</v>
      </c>
      <c r="N129" s="155">
        <f>SUM(N130:N138)/2</f>
        <v>433716</v>
      </c>
      <c r="O129" s="126">
        <f t="shared" si="35"/>
        <v>201719</v>
      </c>
      <c r="P129" s="149">
        <f t="shared" si="36"/>
        <v>0.46509467024504514</v>
      </c>
      <c r="Q129" s="141"/>
    </row>
    <row r="130" spans="1:17" ht="27.95" customHeight="1" x14ac:dyDescent="0.15">
      <c r="A130" s="144"/>
      <c r="B130" s="79" t="s">
        <v>151</v>
      </c>
      <c r="C130" s="53" t="s">
        <v>39</v>
      </c>
      <c r="D130" s="59" t="s">
        <v>138</v>
      </c>
      <c r="E130" s="54"/>
      <c r="F130" s="58"/>
      <c r="G130" s="147">
        <f>SUM(G131:G132)</f>
        <v>205217</v>
      </c>
      <c r="H130" s="147">
        <f>SUM(H131:H132)</f>
        <v>200217</v>
      </c>
      <c r="I130" s="82">
        <f>SUM(I131:I132)</f>
        <v>200217</v>
      </c>
      <c r="J130" s="83">
        <f t="shared" si="31"/>
        <v>-5000</v>
      </c>
      <c r="K130" s="97">
        <f t="shared" si="32"/>
        <v>-2.4364453237304903E-2</v>
      </c>
      <c r="L130" s="83">
        <f t="shared" si="33"/>
        <v>0</v>
      </c>
      <c r="M130" s="129">
        <f t="shared" si="37"/>
        <v>0</v>
      </c>
      <c r="N130" s="154">
        <f>SUM(N131:N132)</f>
        <v>17952</v>
      </c>
      <c r="O130" s="92">
        <f t="shared" si="35"/>
        <v>182265</v>
      </c>
      <c r="P130" s="150">
        <f>+O130/N130</f>
        <v>10.152907754010695</v>
      </c>
      <c r="Q130" s="127"/>
    </row>
    <row r="131" spans="1:17" ht="27.95" customHeight="1" x14ac:dyDescent="0.15">
      <c r="A131" s="144"/>
      <c r="B131" s="75" t="s">
        <v>154</v>
      </c>
      <c r="C131" s="55"/>
      <c r="D131" s="75"/>
      <c r="E131" s="53" t="s">
        <v>39</v>
      </c>
      <c r="F131" s="59" t="s">
        <v>166</v>
      </c>
      <c r="G131" s="147">
        <v>50000</v>
      </c>
      <c r="H131" s="147">
        <v>45000</v>
      </c>
      <c r="I131" s="82">
        <v>45000</v>
      </c>
      <c r="J131" s="83">
        <f t="shared" si="31"/>
        <v>-5000</v>
      </c>
      <c r="K131" s="97">
        <f t="shared" si="32"/>
        <v>-0.1</v>
      </c>
      <c r="L131" s="83">
        <f t="shared" si="33"/>
        <v>0</v>
      </c>
      <c r="M131" s="129">
        <f t="shared" si="37"/>
        <v>0</v>
      </c>
      <c r="N131" s="154">
        <v>0</v>
      </c>
      <c r="O131" s="92">
        <f t="shared" si="35"/>
        <v>45000</v>
      </c>
      <c r="P131" s="157" t="s">
        <v>176</v>
      </c>
      <c r="Q131" s="127" t="s">
        <v>170</v>
      </c>
    </row>
    <row r="132" spans="1:17" ht="27.95" customHeight="1" x14ac:dyDescent="0.15">
      <c r="A132" s="144"/>
      <c r="B132" s="75"/>
      <c r="C132" s="55"/>
      <c r="D132" s="75"/>
      <c r="E132" s="53" t="s">
        <v>44</v>
      </c>
      <c r="F132" s="59" t="s">
        <v>167</v>
      </c>
      <c r="G132" s="147">
        <v>155217</v>
      </c>
      <c r="H132" s="147">
        <v>155217</v>
      </c>
      <c r="I132" s="82">
        <v>155217</v>
      </c>
      <c r="J132" s="83">
        <f t="shared" ref="J132" si="38">+I132-G132</f>
        <v>0</v>
      </c>
      <c r="K132" s="97">
        <f t="shared" ref="K132" si="39">J132/G132</f>
        <v>0</v>
      </c>
      <c r="L132" s="83">
        <f t="shared" ref="L132" si="40">+I132-H132</f>
        <v>0</v>
      </c>
      <c r="M132" s="129">
        <f t="shared" ref="M132" si="41">L132/H132</f>
        <v>0</v>
      </c>
      <c r="N132" s="154">
        <v>17952</v>
      </c>
      <c r="O132" s="92">
        <f t="shared" ref="O132" si="42">+I132-N132</f>
        <v>137265</v>
      </c>
      <c r="P132" s="150">
        <f t="shared" si="36"/>
        <v>7.6462232620320858</v>
      </c>
      <c r="Q132" s="127" t="s">
        <v>171</v>
      </c>
    </row>
    <row r="133" spans="1:17" ht="27.95" customHeight="1" x14ac:dyDescent="0.15">
      <c r="A133" s="144"/>
      <c r="B133" s="75"/>
      <c r="C133" s="53" t="s">
        <v>44</v>
      </c>
      <c r="D133" s="56" t="s">
        <v>143</v>
      </c>
      <c r="E133" s="54"/>
      <c r="F133" s="58"/>
      <c r="G133" s="147">
        <f>G134</f>
        <v>434218</v>
      </c>
      <c r="H133" s="147">
        <f>H134</f>
        <v>434218</v>
      </c>
      <c r="I133" s="82">
        <f>I134</f>
        <v>434218</v>
      </c>
      <c r="J133" s="83">
        <f t="shared" si="31"/>
        <v>0</v>
      </c>
      <c r="K133" s="97">
        <f t="shared" si="32"/>
        <v>0</v>
      </c>
      <c r="L133" s="83">
        <f t="shared" si="33"/>
        <v>0</v>
      </c>
      <c r="M133" s="129">
        <f t="shared" si="37"/>
        <v>0</v>
      </c>
      <c r="N133" s="154">
        <f>N134</f>
        <v>410264</v>
      </c>
      <c r="O133" s="92">
        <f t="shared" si="35"/>
        <v>23954</v>
      </c>
      <c r="P133" s="150">
        <f t="shared" si="36"/>
        <v>5.8386794844295382E-2</v>
      </c>
      <c r="Q133" s="127"/>
    </row>
    <row r="134" spans="1:17" ht="27.95" customHeight="1" x14ac:dyDescent="0.15">
      <c r="A134" s="144"/>
      <c r="B134" s="75"/>
      <c r="C134" s="57"/>
      <c r="D134" s="77"/>
      <c r="E134" s="54" t="s">
        <v>39</v>
      </c>
      <c r="F134" s="60" t="s">
        <v>143</v>
      </c>
      <c r="G134" s="147">
        <v>434218</v>
      </c>
      <c r="H134" s="147">
        <v>434218</v>
      </c>
      <c r="I134" s="82">
        <v>434218</v>
      </c>
      <c r="J134" s="83">
        <f t="shared" si="31"/>
        <v>0</v>
      </c>
      <c r="K134" s="97">
        <f t="shared" si="32"/>
        <v>0</v>
      </c>
      <c r="L134" s="83">
        <f t="shared" si="33"/>
        <v>0</v>
      </c>
      <c r="M134" s="129">
        <f t="shared" si="37"/>
        <v>0</v>
      </c>
      <c r="N134" s="154">
        <v>410264</v>
      </c>
      <c r="O134" s="92">
        <f t="shared" si="35"/>
        <v>23954</v>
      </c>
      <c r="P134" s="150">
        <f t="shared" si="36"/>
        <v>5.8386794844295382E-2</v>
      </c>
      <c r="Q134" s="127" t="s">
        <v>144</v>
      </c>
    </row>
    <row r="135" spans="1:17" ht="27.95" customHeight="1" x14ac:dyDescent="0.15">
      <c r="A135" s="144"/>
      <c r="B135" s="75"/>
      <c r="C135" s="53" t="s">
        <v>47</v>
      </c>
      <c r="D135" s="56" t="s">
        <v>146</v>
      </c>
      <c r="E135" s="54"/>
      <c r="F135" s="58"/>
      <c r="G135" s="147">
        <f>G136</f>
        <v>500</v>
      </c>
      <c r="H135" s="147">
        <f>H136</f>
        <v>1000</v>
      </c>
      <c r="I135" s="82">
        <f>I136</f>
        <v>1000</v>
      </c>
      <c r="J135" s="83">
        <f t="shared" si="31"/>
        <v>500</v>
      </c>
      <c r="K135" s="97">
        <f t="shared" si="32"/>
        <v>1</v>
      </c>
      <c r="L135" s="83">
        <f t="shared" si="33"/>
        <v>0</v>
      </c>
      <c r="M135" s="129">
        <f t="shared" si="37"/>
        <v>0</v>
      </c>
      <c r="N135" s="154">
        <f>N136</f>
        <v>500</v>
      </c>
      <c r="O135" s="92">
        <f t="shared" si="35"/>
        <v>500</v>
      </c>
      <c r="P135" s="150">
        <f t="shared" si="36"/>
        <v>1</v>
      </c>
      <c r="Q135" s="127"/>
    </row>
    <row r="136" spans="1:17" ht="27.95" customHeight="1" x14ac:dyDescent="0.15">
      <c r="A136" s="144"/>
      <c r="B136" s="75"/>
      <c r="C136" s="57"/>
      <c r="D136" s="77"/>
      <c r="E136" s="54" t="s">
        <v>39</v>
      </c>
      <c r="F136" s="60" t="s">
        <v>146</v>
      </c>
      <c r="G136" s="147">
        <v>500</v>
      </c>
      <c r="H136" s="147">
        <v>1000</v>
      </c>
      <c r="I136" s="82">
        <v>1000</v>
      </c>
      <c r="J136" s="83">
        <f t="shared" si="31"/>
        <v>500</v>
      </c>
      <c r="K136" s="97">
        <f t="shared" si="32"/>
        <v>1</v>
      </c>
      <c r="L136" s="83">
        <f t="shared" si="33"/>
        <v>0</v>
      </c>
      <c r="M136" s="129">
        <f t="shared" si="37"/>
        <v>0</v>
      </c>
      <c r="N136" s="154">
        <v>500</v>
      </c>
      <c r="O136" s="92">
        <f t="shared" si="35"/>
        <v>500</v>
      </c>
      <c r="P136" s="150">
        <f t="shared" si="36"/>
        <v>1</v>
      </c>
      <c r="Q136" s="127" t="s">
        <v>147</v>
      </c>
    </row>
    <row r="137" spans="1:17" ht="27.95" customHeight="1" x14ac:dyDescent="0.15">
      <c r="A137" s="144"/>
      <c r="B137" s="75"/>
      <c r="C137" s="53" t="s">
        <v>142</v>
      </c>
      <c r="D137" s="56" t="s">
        <v>108</v>
      </c>
      <c r="E137" s="54"/>
      <c r="F137" s="58"/>
      <c r="G137" s="147">
        <f>G138</f>
        <v>5000</v>
      </c>
      <c r="H137" s="147">
        <f>H138</f>
        <v>0</v>
      </c>
      <c r="I137" s="82">
        <f>I138</f>
        <v>0</v>
      </c>
      <c r="J137" s="83">
        <f t="shared" si="31"/>
        <v>-5000</v>
      </c>
      <c r="K137" s="97">
        <f t="shared" si="32"/>
        <v>-1</v>
      </c>
      <c r="L137" s="83">
        <f t="shared" si="33"/>
        <v>0</v>
      </c>
      <c r="M137" s="145" t="s">
        <v>64</v>
      </c>
      <c r="N137" s="154">
        <f>N138</f>
        <v>5000</v>
      </c>
      <c r="O137" s="92">
        <f t="shared" si="35"/>
        <v>-5000</v>
      </c>
      <c r="P137" s="150">
        <f t="shared" si="36"/>
        <v>-1</v>
      </c>
      <c r="Q137" s="127"/>
    </row>
    <row r="138" spans="1:17" ht="27.95" customHeight="1" x14ac:dyDescent="0.15">
      <c r="A138" s="146"/>
      <c r="B138" s="77"/>
      <c r="C138" s="57"/>
      <c r="D138" s="77"/>
      <c r="E138" s="54" t="s">
        <v>142</v>
      </c>
      <c r="F138" s="60" t="s">
        <v>108</v>
      </c>
      <c r="G138" s="147">
        <v>5000</v>
      </c>
      <c r="H138" s="147">
        <v>0</v>
      </c>
      <c r="I138" s="82">
        <v>0</v>
      </c>
      <c r="J138" s="83">
        <f t="shared" si="31"/>
        <v>-5000</v>
      </c>
      <c r="K138" s="97">
        <f t="shared" si="32"/>
        <v>-1</v>
      </c>
      <c r="L138" s="83">
        <f t="shared" si="33"/>
        <v>0</v>
      </c>
      <c r="M138" s="145" t="s">
        <v>64</v>
      </c>
      <c r="N138" s="154">
        <v>5000</v>
      </c>
      <c r="O138" s="92">
        <f t="shared" si="35"/>
        <v>-5000</v>
      </c>
      <c r="P138" s="150">
        <f t="shared" si="36"/>
        <v>-1</v>
      </c>
      <c r="Q138" s="127"/>
    </row>
    <row r="139" spans="1:17" ht="27.95" customHeight="1" thickBot="1" x14ac:dyDescent="0.2">
      <c r="A139" s="192" t="s">
        <v>34</v>
      </c>
      <c r="B139" s="193"/>
      <c r="C139" s="193"/>
      <c r="D139" s="193"/>
      <c r="E139" s="193"/>
      <c r="F139" s="194"/>
      <c r="G139" s="113">
        <f>G115+G129</f>
        <v>3926015</v>
      </c>
      <c r="H139" s="113">
        <f>H115+H129</f>
        <v>3925134</v>
      </c>
      <c r="I139" s="113">
        <f>I115+I129</f>
        <v>3925134</v>
      </c>
      <c r="J139" s="114">
        <f t="shared" si="31"/>
        <v>-881</v>
      </c>
      <c r="K139" s="115">
        <f t="shared" si="32"/>
        <v>-2.2440056902482542E-4</v>
      </c>
      <c r="L139" s="114">
        <f t="shared" si="33"/>
        <v>0</v>
      </c>
      <c r="M139" s="131">
        <f t="shared" si="37"/>
        <v>0</v>
      </c>
      <c r="N139" s="36">
        <f>N115+N129</f>
        <v>3364584</v>
      </c>
      <c r="O139" s="105">
        <f t="shared" si="35"/>
        <v>560550</v>
      </c>
      <c r="P139" s="151">
        <f>+O139/N139</f>
        <v>0.16660306296409899</v>
      </c>
      <c r="Q139" s="128"/>
    </row>
    <row r="140" spans="1:17" x14ac:dyDescent="0.15">
      <c r="A140" s="49" t="s">
        <v>188</v>
      </c>
      <c r="B140" s="78"/>
      <c r="C140" s="137"/>
      <c r="D140" s="133"/>
      <c r="E140" s="137"/>
      <c r="F140" s="133"/>
      <c r="G140" s="90"/>
      <c r="H140" s="91"/>
      <c r="I140" s="91"/>
      <c r="J140" s="91"/>
      <c r="K140" s="102"/>
      <c r="L140" s="91"/>
      <c r="M140" s="102"/>
      <c r="N140" s="88"/>
      <c r="O140" s="88"/>
    </row>
    <row r="141" spans="1:17" x14ac:dyDescent="0.15">
      <c r="A141" s="49" t="s">
        <v>172</v>
      </c>
      <c r="B141" s="78"/>
      <c r="C141" s="137"/>
      <c r="D141" s="133"/>
      <c r="E141" s="137"/>
      <c r="F141" s="133"/>
      <c r="G141" s="90"/>
      <c r="H141" s="91"/>
      <c r="I141" s="91"/>
      <c r="J141" s="91"/>
      <c r="K141" s="102"/>
      <c r="L141" s="91"/>
      <c r="M141" s="102"/>
      <c r="N141" s="88"/>
      <c r="O141" s="88"/>
    </row>
    <row r="142" spans="1:17" x14ac:dyDescent="0.15">
      <c r="A142" s="181"/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</row>
  </sheetData>
  <mergeCells count="64">
    <mergeCell ref="O113:P113"/>
    <mergeCell ref="Q113:Q114"/>
    <mergeCell ref="A139:F139"/>
    <mergeCell ref="A142:Q142"/>
    <mergeCell ref="H113:H114"/>
    <mergeCell ref="I113:I114"/>
    <mergeCell ref="J113:K113"/>
    <mergeCell ref="L113:M113"/>
    <mergeCell ref="N113:N114"/>
    <mergeCell ref="A109:F109"/>
    <mergeCell ref="A113:B114"/>
    <mergeCell ref="C113:D114"/>
    <mergeCell ref="E113:F114"/>
    <mergeCell ref="G113:G114"/>
    <mergeCell ref="Q58:Q59"/>
    <mergeCell ref="A76:F76"/>
    <mergeCell ref="A79:Q79"/>
    <mergeCell ref="A81:B82"/>
    <mergeCell ref="C81:D82"/>
    <mergeCell ref="E81:F82"/>
    <mergeCell ref="G81:G82"/>
    <mergeCell ref="H81:H82"/>
    <mergeCell ref="I81:I82"/>
    <mergeCell ref="J81:K81"/>
    <mergeCell ref="L81:M81"/>
    <mergeCell ref="N81:N82"/>
    <mergeCell ref="O81:P81"/>
    <mergeCell ref="Q81:Q82"/>
    <mergeCell ref="I58:I59"/>
    <mergeCell ref="J58:K58"/>
    <mergeCell ref="L58:M58"/>
    <mergeCell ref="N58:N59"/>
    <mergeCell ref="O58:P58"/>
    <mergeCell ref="A58:B59"/>
    <mergeCell ref="C58:D59"/>
    <mergeCell ref="E58:F59"/>
    <mergeCell ref="G58:G59"/>
    <mergeCell ref="H58:H59"/>
    <mergeCell ref="A29:F29"/>
    <mergeCell ref="A31:Q31"/>
    <mergeCell ref="A33:B34"/>
    <mergeCell ref="C33:D34"/>
    <mergeCell ref="E33:F34"/>
    <mergeCell ref="G33:G34"/>
    <mergeCell ref="H33:H34"/>
    <mergeCell ref="I33:I34"/>
    <mergeCell ref="J33:K33"/>
    <mergeCell ref="L33:M33"/>
    <mergeCell ref="N33:N34"/>
    <mergeCell ref="O33:P33"/>
    <mergeCell ref="Q33:Q34"/>
    <mergeCell ref="A1:Q1"/>
    <mergeCell ref="A3:Q3"/>
    <mergeCell ref="A5:B6"/>
    <mergeCell ref="C5:D6"/>
    <mergeCell ref="E5:F6"/>
    <mergeCell ref="G5:G6"/>
    <mergeCell ref="H5:H6"/>
    <mergeCell ref="I5:I6"/>
    <mergeCell ref="J5:K5"/>
    <mergeCell ref="L5:M5"/>
    <mergeCell ref="N5:N6"/>
    <mergeCell ref="O5:P5"/>
    <mergeCell ref="Q5:Q6"/>
  </mergeCells>
  <phoneticPr fontId="2"/>
  <dataValidations count="2">
    <dataValidation imeMode="off" allowBlank="1" showInputMessage="1" showErrorMessage="1" sqref="G32 G35:I52 G57 G83:I108 G60:I73 G115:I138"/>
    <dataValidation imeMode="hiragana" allowBlank="1" showInputMessage="1" showErrorMessage="1" sqref="A143:F65612 B80 C80:F81 B4 C4:F5 B32 A29:A33 A3:A5 B112 B77:F78 A7:F28 B30:F30 A35:B36 B37:B57 C35:F58 A109:A113 C32:F33 A83:F108 A76:A81 A60:F75 C140:F141 A139:A142 A115:F138 A37:A58 C110:F113"/>
  </dataValidations>
  <pageMargins left="0.5" right="0.45" top="0.74803149606299213" bottom="0.74803149606299213" header="0.31496062992125984" footer="0.31496062992125984"/>
  <pageSetup paperSize="9" scale="61" fitToHeight="0" orientation="landscape" r:id="rId1"/>
  <rowBreaks count="4" manualBreakCount="4">
    <brk id="31" max="16383" man="1"/>
    <brk id="56" max="16383" man="1"/>
    <brk id="78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最終査定（款・項別）</vt:lpstr>
      <vt:lpstr>最終査定（３条＋４条）</vt:lpstr>
    </vt:vector>
  </TitlesOfParts>
  <Company>久喜市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久喜市</dc:creator>
  <cp:lastModifiedBy>Setup</cp:lastModifiedBy>
  <cp:lastPrinted>2022-01-18T06:23:13Z</cp:lastPrinted>
  <dcterms:created xsi:type="dcterms:W3CDTF">2021-01-28T04:59:04Z</dcterms:created>
  <dcterms:modified xsi:type="dcterms:W3CDTF">2022-01-18T06:23:19Z</dcterms:modified>
</cp:coreProperties>
</file>